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https://copiaprivataitalia-my.sharepoint.com/personal/diego_nanni_copiaprivataitalia_it/Documents/Documenti/Modifiche sito - DM Esenzioni e rimborsi 2024/"/>
    </mc:Choice>
  </mc:AlternateContent>
  <xr:revisionPtr revIDLastSave="0" documentId="8_{30EB836B-E114-4523-A9CC-1C1287BB9759}" xr6:coauthVersionLast="47" xr6:coauthVersionMax="47" xr10:uidLastSave="{00000000-0000-0000-0000-000000000000}"/>
  <bookViews>
    <workbookView xWindow="-110" yWindow="-110" windowWidth="19420" windowHeight="11500" tabRatio="893" activeTab="1" xr2:uid="{00000000-000D-0000-FFFF-FFFF00000000}"/>
  </bookViews>
  <sheets>
    <sheet name="Informativa Privacy" sheetId="8" r:id="rId1"/>
    <sheet name="Supporti Audio Video Dati_v3" sheetId="3" r:id="rId2"/>
    <sheet name="Supporti - Memorie_v3" sheetId="1" r:id="rId3"/>
    <sheet name="Apparecchi c.Mem Hard Disk_v3" sheetId="2" r:id="rId4"/>
    <sheet name="Apparecchi s.Mem Hard Disk_v3" sheetId="4" r:id="rId5"/>
    <sheet name="Tabella codici" sheetId="9" state="hidden" r:id="rId6"/>
  </sheets>
  <definedNames>
    <definedName name="_xlnm.Print_Area" localSheetId="3">'Apparecchi c.Mem Hard Disk_v3'!$A$1:$R$113</definedName>
    <definedName name="_xlnm.Print_Area" localSheetId="2">'Supporti - Memorie_v3'!$A$1:$R$60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5" i="2" l="1"/>
  <c r="P86" i="2"/>
  <c r="P87" i="2"/>
  <c r="P88" i="2"/>
  <c r="P89" i="2"/>
  <c r="P90" i="2"/>
  <c r="P91" i="2"/>
  <c r="P92" i="2"/>
  <c r="P84" i="2"/>
  <c r="P72" i="2"/>
  <c r="P73" i="2"/>
  <c r="P74" i="2"/>
  <c r="P75" i="2"/>
  <c r="P76" i="2"/>
  <c r="P77" i="2"/>
  <c r="P78" i="2"/>
  <c r="P79" i="2"/>
  <c r="P71" i="2"/>
  <c r="P24" i="2"/>
  <c r="P25" i="2"/>
  <c r="P26" i="2"/>
  <c r="P27" i="2"/>
  <c r="P28" i="2"/>
  <c r="P29" i="2"/>
  <c r="P30" i="2"/>
  <c r="P23" i="2"/>
  <c r="R41" i="1"/>
  <c r="R42" i="1"/>
  <c r="R49" i="1"/>
  <c r="R50" i="1"/>
  <c r="R57" i="1"/>
  <c r="R58" i="1"/>
  <c r="R28" i="1"/>
  <c r="R21" i="1"/>
  <c r="R11" i="1"/>
  <c r="R12" i="1"/>
  <c r="P17" i="4"/>
  <c r="P103" i="2"/>
  <c r="P104" i="2"/>
  <c r="P105" i="2"/>
  <c r="P106" i="2"/>
  <c r="P107" i="2"/>
  <c r="P108" i="2"/>
  <c r="P109" i="2"/>
  <c r="O58" i="1"/>
  <c r="Q58" i="1" s="1"/>
  <c r="O57" i="1"/>
  <c r="Q57" i="1" s="1"/>
  <c r="O56" i="1"/>
  <c r="Q56" i="1" s="1"/>
  <c r="R56" i="1" s="1"/>
  <c r="Q55" i="1"/>
  <c r="R55" i="1" s="1"/>
  <c r="O55" i="1"/>
  <c r="Q54" i="1"/>
  <c r="R54" i="1" s="1"/>
  <c r="O54" i="1"/>
  <c r="Q53" i="1"/>
  <c r="R53" i="1" s="1"/>
  <c r="O53" i="1"/>
  <c r="Q52" i="1"/>
  <c r="R52" i="1" s="1"/>
  <c r="O52" i="1"/>
  <c r="Q51" i="1"/>
  <c r="R51" i="1" s="1"/>
  <c r="O51" i="1"/>
  <c r="Q50" i="1"/>
  <c r="O50" i="1"/>
  <c r="Q49" i="1"/>
  <c r="O49" i="1"/>
  <c r="Q48" i="1"/>
  <c r="R48" i="1" s="1"/>
  <c r="O48" i="1"/>
  <c r="Q47" i="1"/>
  <c r="R47" i="1" s="1"/>
  <c r="O47" i="1"/>
  <c r="Q46" i="1"/>
  <c r="R46" i="1" s="1"/>
  <c r="O46" i="1"/>
  <c r="Q45" i="1"/>
  <c r="R45" i="1" s="1"/>
  <c r="O45" i="1"/>
  <c r="Q44" i="1"/>
  <c r="R44" i="1" s="1"/>
  <c r="O44" i="1"/>
  <c r="Q43" i="1"/>
  <c r="R43" i="1" s="1"/>
  <c r="O43" i="1"/>
  <c r="Q42" i="1"/>
  <c r="O42" i="1"/>
  <c r="Q41" i="1"/>
  <c r="O41" i="1"/>
  <c r="Q40" i="1"/>
  <c r="R40" i="1" s="1"/>
  <c r="O40" i="1"/>
  <c r="Q39" i="1"/>
  <c r="R39" i="1" s="1"/>
  <c r="O39" i="1"/>
  <c r="Q38" i="1"/>
  <c r="R38" i="1" s="1"/>
  <c r="O38" i="1"/>
  <c r="Q37" i="1"/>
  <c r="R37" i="1" s="1"/>
  <c r="O37" i="1"/>
  <c r="O34" i="1"/>
  <c r="Q34" i="1" s="1"/>
  <c r="R34" i="1" s="1"/>
  <c r="O33" i="1"/>
  <c r="Q33" i="1" s="1"/>
  <c r="R33" i="1" s="1"/>
  <c r="O32" i="1"/>
  <c r="Q32" i="1" s="1"/>
  <c r="R32" i="1" s="1"/>
  <c r="O31" i="1"/>
  <c r="Q31" i="1" s="1"/>
  <c r="R31" i="1" s="1"/>
  <c r="Q30" i="1"/>
  <c r="R30" i="1" s="1"/>
  <c r="O30" i="1"/>
  <c r="Q29" i="1"/>
  <c r="R29" i="1" s="1"/>
  <c r="O29" i="1"/>
  <c r="Q28" i="1"/>
  <c r="O28" i="1"/>
  <c r="Q27" i="1"/>
  <c r="R27" i="1" s="1"/>
  <c r="O27" i="1"/>
  <c r="Q26" i="1"/>
  <c r="R26" i="1" s="1"/>
  <c r="O26" i="1"/>
  <c r="Q25" i="1"/>
  <c r="R25" i="1" s="1"/>
  <c r="O25" i="1"/>
  <c r="Q24" i="1"/>
  <c r="R24" i="1" s="1"/>
  <c r="O24" i="1"/>
  <c r="Q23" i="1"/>
  <c r="R23" i="1" s="1"/>
  <c r="O23" i="1"/>
  <c r="Q22" i="1"/>
  <c r="R22" i="1" s="1"/>
  <c r="O22" i="1"/>
  <c r="Q21" i="1"/>
  <c r="O21" i="1"/>
  <c r="O18" i="1"/>
  <c r="Q18" i="1" s="1"/>
  <c r="R18" i="1" s="1"/>
  <c r="O17" i="1"/>
  <c r="Q17" i="1" s="1"/>
  <c r="R17" i="1" s="1"/>
  <c r="O16" i="1"/>
  <c r="Q16" i="1" s="1"/>
  <c r="R16" i="1" s="1"/>
  <c r="Q15" i="1"/>
  <c r="R15" i="1" s="1"/>
  <c r="O15" i="1"/>
  <c r="Q14" i="1"/>
  <c r="R14" i="1" s="1"/>
  <c r="O14" i="1"/>
  <c r="Q13" i="1"/>
  <c r="R13" i="1" s="1"/>
  <c r="O13" i="1"/>
  <c r="Q12" i="1"/>
  <c r="O12" i="1"/>
  <c r="Q11" i="1"/>
  <c r="O11" i="1"/>
  <c r="Q10" i="1"/>
  <c r="R10" i="1" s="1"/>
  <c r="O10" i="1"/>
  <c r="Q9" i="1"/>
  <c r="R9" i="1" s="1"/>
  <c r="O9" i="1"/>
  <c r="Q8" i="1"/>
  <c r="R8" i="1" s="1"/>
  <c r="O8" i="1"/>
  <c r="Q7" i="1"/>
  <c r="R7" i="1" s="1"/>
  <c r="O7" i="1"/>
  <c r="Q6" i="1"/>
  <c r="R6" i="1" s="1"/>
  <c r="O6" i="1"/>
  <c r="O6" i="3"/>
  <c r="O7" i="3"/>
  <c r="O8" i="3"/>
  <c r="O9" i="3"/>
  <c r="O10" i="3"/>
  <c r="O11" i="3"/>
  <c r="O12" i="3"/>
  <c r="O13"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O15" i="3"/>
  <c r="O14" i="3"/>
  <c r="P110" i="2" l="1"/>
  <c r="P16" i="4"/>
  <c r="P8" i="4"/>
  <c r="P9" i="4"/>
  <c r="P10" i="4"/>
  <c r="P11" i="4"/>
  <c r="P12" i="4"/>
  <c r="P7" i="4"/>
  <c r="P19" i="4" s="1"/>
  <c r="Q12" i="4"/>
  <c r="Q11" i="4"/>
  <c r="Q10" i="4"/>
  <c r="Q9" i="4"/>
  <c r="Q8" i="4"/>
  <c r="Q7" i="4"/>
  <c r="P98" i="2"/>
  <c r="P15" i="2"/>
  <c r="P12" i="2"/>
  <c r="P66" i="2"/>
  <c r="P65" i="2"/>
  <c r="P64" i="2"/>
  <c r="P63" i="2"/>
  <c r="P62" i="2"/>
  <c r="P61" i="2"/>
  <c r="P60" i="2"/>
  <c r="P59" i="2"/>
  <c r="P58" i="2"/>
  <c r="P57" i="2"/>
  <c r="P56" i="2"/>
  <c r="P55" i="2"/>
  <c r="P54" i="2"/>
  <c r="P53" i="2"/>
  <c r="P52" i="2"/>
  <c r="P47" i="2"/>
  <c r="P46" i="2"/>
  <c r="P45" i="2"/>
  <c r="P44" i="2"/>
  <c r="P38" i="2"/>
  <c r="P37" i="2"/>
  <c r="P36" i="2"/>
  <c r="P35" i="2"/>
  <c r="P31" i="2"/>
  <c r="P18" i="2"/>
  <c r="P17" i="2"/>
  <c r="P16" i="2"/>
  <c r="P14" i="2"/>
  <c r="P13" i="2"/>
  <c r="P11" i="2"/>
  <c r="P10" i="2"/>
  <c r="P9" i="2"/>
  <c r="P8" i="2"/>
  <c r="P7" i="2"/>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P8" i="3"/>
  <c r="P7" i="3"/>
  <c r="P6" i="3"/>
  <c r="P48" i="2" l="1"/>
  <c r="P93" i="2"/>
  <c r="P80" i="2"/>
  <c r="P67" i="2"/>
  <c r="P99" i="2"/>
  <c r="P19" i="2"/>
  <c r="R59" i="1"/>
  <c r="P67" i="3"/>
  <c r="P39" i="2" l="1"/>
  <c r="P112" i="2" s="1"/>
</calcChain>
</file>

<file path=xl/sharedStrings.xml><?xml version="1.0" encoding="utf-8"?>
<sst xmlns="http://schemas.openxmlformats.org/spreadsheetml/2006/main" count="713" uniqueCount="222">
  <si>
    <t>Capacità</t>
  </si>
  <si>
    <t>Compenso totale</t>
  </si>
  <si>
    <t>Compenso Unitario</t>
  </si>
  <si>
    <t>Compenso unitario</t>
  </si>
  <si>
    <t>TOTALE</t>
  </si>
  <si>
    <t>Riservato SIAE</t>
  </si>
  <si>
    <t>CODICE</t>
  </si>
  <si>
    <t>Masterizzatori CD non inseriti in PC</t>
  </si>
  <si>
    <t>Masterizzatori DVD non inseriti in PC</t>
  </si>
  <si>
    <t>Imponibile</t>
  </si>
  <si>
    <t>Mini DVD 1,4 GB</t>
  </si>
  <si>
    <t>Altri apparecchi di registrazione monofunzionali audio</t>
  </si>
  <si>
    <t>Altri apparecchi di registrazione monofunzionali video</t>
  </si>
  <si>
    <t>Altri apparecchi di registrazione polifunzionali audio</t>
  </si>
  <si>
    <t>Altri apparecchi di registrazione polifunzionali video</t>
  </si>
  <si>
    <t>CD-R Audio 74 minuti</t>
  </si>
  <si>
    <t>CD-R Audio 80 minuti</t>
  </si>
  <si>
    <t>CD-RW Audio 74 minuti</t>
  </si>
  <si>
    <t>CD-RW Audio 80 minuti</t>
  </si>
  <si>
    <t>DVD-RW video 30 minuti</t>
  </si>
  <si>
    <t>DVD-RW video 60 minuti</t>
  </si>
  <si>
    <t>DVD-RW video 120 minuti</t>
  </si>
  <si>
    <t>DVD-RW video 240 minuti</t>
  </si>
  <si>
    <t xml:space="preserve">DVD-RW 2,8 GB </t>
  </si>
  <si>
    <t>DVD-RW 4,7 GB</t>
  </si>
  <si>
    <t xml:space="preserve">DVD-RW 8,5 GB </t>
  </si>
  <si>
    <t xml:space="preserve">DVD-RW 9,4 GB </t>
  </si>
  <si>
    <t>BLU RAY 25 GB</t>
  </si>
  <si>
    <t>BLU RAY RW 25 GB</t>
  </si>
  <si>
    <t>BLU RAY 50 GB</t>
  </si>
  <si>
    <t>BLU RAY RW 50 GB</t>
  </si>
  <si>
    <t>CD-R Audio 60 minuti</t>
  </si>
  <si>
    <t>CD-RW Audio 60 minuti</t>
  </si>
  <si>
    <t>MINI CD 200 Mb</t>
  </si>
  <si>
    <t>CD-CARD 70 Mb</t>
  </si>
  <si>
    <t>CD-CARD 66 Mb</t>
  </si>
  <si>
    <t>CD-CARD 50 Mb</t>
  </si>
  <si>
    <t>CD-CARD 35 Mb</t>
  </si>
  <si>
    <t>CD-R DATI 650 Mb</t>
  </si>
  <si>
    <t>CD-R DATI 700 Mb</t>
  </si>
  <si>
    <t>CD-R DATI  800 Mb</t>
  </si>
  <si>
    <t>CD-RW DATI 650 Mb</t>
  </si>
  <si>
    <t>CD-RW DATI 700 Mb</t>
  </si>
  <si>
    <t>CD-RW DATI  800 Mb</t>
  </si>
  <si>
    <t>MINI CD 180 Mb</t>
  </si>
  <si>
    <t>MINI CD 210 Mb</t>
  </si>
  <si>
    <t>MINI CD 250 Mb</t>
  </si>
  <si>
    <t>MINI CD 1 Gb</t>
  </si>
  <si>
    <t>A</t>
  </si>
  <si>
    <t>B</t>
  </si>
  <si>
    <t>CD-R Audio 100 minuti</t>
  </si>
  <si>
    <t>CD-RW Audio 100 minuti</t>
  </si>
  <si>
    <t>C</t>
  </si>
  <si>
    <t>D</t>
  </si>
  <si>
    <t>J</t>
  </si>
  <si>
    <t>G</t>
  </si>
  <si>
    <t>H</t>
  </si>
  <si>
    <t>L</t>
  </si>
  <si>
    <t>CD-R DATI 1300 Mb</t>
  </si>
  <si>
    <t>CD-RW DATI 1300Mb</t>
  </si>
  <si>
    <t>N</t>
  </si>
  <si>
    <t>DVD - R video 30 minuti</t>
  </si>
  <si>
    <t>DVD -R video 60 minuti</t>
  </si>
  <si>
    <t>DVD- R video 120 minuti</t>
  </si>
  <si>
    <t>DVD - R video 240 minuti</t>
  </si>
  <si>
    <t>O</t>
  </si>
  <si>
    <t>P</t>
  </si>
  <si>
    <t xml:space="preserve">DVD R 2,8 GB </t>
  </si>
  <si>
    <t>DVD R  4,7 GB</t>
  </si>
  <si>
    <t xml:space="preserve">DVD R 8,5 GB </t>
  </si>
  <si>
    <t>Q</t>
  </si>
  <si>
    <t>R</t>
  </si>
  <si>
    <t>DVD R 9,4 GB DUAL LAYER</t>
  </si>
  <si>
    <t>S</t>
  </si>
  <si>
    <t>DVD RAM 9.4 GB</t>
  </si>
  <si>
    <t>DVD RAM 8.5 GB</t>
  </si>
  <si>
    <t>DVD RAM 4.7 GB</t>
  </si>
  <si>
    <t>DVD RAM 2.8 GB</t>
  </si>
  <si>
    <t>U</t>
  </si>
  <si>
    <t>E</t>
  </si>
  <si>
    <t>T</t>
  </si>
  <si>
    <t>da &gt;1GB fino a 5 GB</t>
  </si>
  <si>
    <t>da &gt;5 GB fino a 10 GB</t>
  </si>
  <si>
    <t>da &gt;10 GB fino a 20 GB</t>
  </si>
  <si>
    <t>da &gt;20 GB fino a 40 GB</t>
  </si>
  <si>
    <t>da &gt;40 GB fino a 80 GB</t>
  </si>
  <si>
    <t>da &gt;80 GB fino a 120 GB</t>
  </si>
  <si>
    <t>da &gt;120 GB fino a 160 GB</t>
  </si>
  <si>
    <t>da &gt;160 GB fino a 250 GB</t>
  </si>
  <si>
    <t>da &gt;250 GB fino a &lt;400 GB</t>
  </si>
  <si>
    <t>da 400 GB fino a &lt;700 GB</t>
  </si>
  <si>
    <t>da 700 GB fino a &lt;2100 GB</t>
  </si>
  <si>
    <t>da &gt;10 GB a 15 GB</t>
  </si>
  <si>
    <t>da &gt;15 GB fino a &lt;20 GB</t>
  </si>
  <si>
    <r>
      <rPr>
        <sz val="11"/>
        <rFont val="Calibri"/>
        <family val="2"/>
      </rPr>
      <t>≥</t>
    </r>
    <r>
      <rPr>
        <sz val="11"/>
        <rFont val="Calibri"/>
        <family val="2"/>
      </rPr>
      <t xml:space="preserve">180 GB </t>
    </r>
  </si>
  <si>
    <t xml:space="preserve">da 20 GB fino a &lt;40 GB </t>
  </si>
  <si>
    <t>da 40 GB fino a &lt;110 GB</t>
  </si>
  <si>
    <t>da 110 GB fino a &lt;180 GB</t>
  </si>
  <si>
    <t>fino a 8 GB</t>
  </si>
  <si>
    <t>da &gt;8 GB a 16 GB</t>
  </si>
  <si>
    <t>da &gt;16 GB a 32 GB</t>
  </si>
  <si>
    <t xml:space="preserve">Televisori dotati di funzione registrazione </t>
  </si>
  <si>
    <t>Codice SIAE  →</t>
  </si>
  <si>
    <t>Partita IVA     →</t>
  </si>
  <si>
    <t>Codice Fiscale     →</t>
  </si>
  <si>
    <r>
      <t xml:space="preserve">Ragione sociale/Denominazione impresa                                  </t>
    </r>
    <r>
      <rPr>
        <b/>
        <sz val="9"/>
        <rFont val="Calibri"/>
        <family val="2"/>
      </rPr>
      <t>inserire qui →</t>
    </r>
  </si>
  <si>
    <t>≥2100 GB</t>
  </si>
  <si>
    <t>Capacità (GB)</t>
  </si>
  <si>
    <t>da &gt;32 a 64 GB</t>
  </si>
  <si>
    <t>Compenso totale NON DOVUTO PER UNITA' NON ASSOGGETTATE</t>
  </si>
  <si>
    <t>Unità non assoggettate 1</t>
  </si>
  <si>
    <t>Unità non assoggettate 2</t>
  </si>
  <si>
    <t>Unità non assoggettate 3</t>
  </si>
  <si>
    <t>Unità non assoggettate 4</t>
  </si>
  <si>
    <t>Codice esenzione 1</t>
  </si>
  <si>
    <t>Codice esenzione 2</t>
  </si>
  <si>
    <t>Codice esenzione 3</t>
  </si>
  <si>
    <t>Codice esenzione 4</t>
  </si>
  <si>
    <t>PA</t>
  </si>
  <si>
    <t>Esportazioni</t>
  </si>
  <si>
    <t xml:space="preserve">Duplicatori </t>
  </si>
  <si>
    <t xml:space="preserve">Medicali </t>
  </si>
  <si>
    <t>DESCRIZIONE ESENZIONE</t>
  </si>
  <si>
    <t>CODICE PRODOTTO (da inserire in testa al codice prodotto originale)</t>
  </si>
  <si>
    <t>MD</t>
  </si>
  <si>
    <t>DU</t>
  </si>
  <si>
    <t>IT</t>
  </si>
  <si>
    <t>ES</t>
  </si>
  <si>
    <t>Uso esclusivamente professionale</t>
  </si>
  <si>
    <t>PR</t>
  </si>
  <si>
    <t>Inibizione tecnica</t>
  </si>
  <si>
    <t>Cessione a P.A.</t>
  </si>
  <si>
    <t>Unità cedute in esenzione 1</t>
  </si>
  <si>
    <t>Unità cedute in esenzione 2</t>
  </si>
  <si>
    <t>Unità cedute in esenzione 3</t>
  </si>
  <si>
    <t>Unità cedute in esenzione 4</t>
  </si>
  <si>
    <r>
      <t xml:space="preserve">Indirizzo                                                                </t>
    </r>
    <r>
      <rPr>
        <b/>
        <sz val="9"/>
        <rFont val="Calibri"/>
        <family val="2"/>
      </rPr>
      <t>inserire qui →</t>
    </r>
  </si>
  <si>
    <r>
      <t xml:space="preserve">                                   </t>
    </r>
    <r>
      <rPr>
        <b/>
        <sz val="10"/>
        <color indexed="8"/>
        <rFont val="Dosis"/>
      </rPr>
      <t>SOCIETA’ ITALIANA DEGLI AUTORI ED EDITORI (SIAE)</t>
    </r>
  </si>
  <si>
    <t>MEMORIE TRASFERIBILI 2 GB</t>
  </si>
  <si>
    <t>MEMORIE TRASFERIBILI 4 GB</t>
  </si>
  <si>
    <t>MEMORIE TRASFERIBILI 8 GB</t>
  </si>
  <si>
    <t>MEMORIE TRASFERIBILI 16 GB</t>
  </si>
  <si>
    <t>MEMORIE TRASFERIBILI 32 GB</t>
  </si>
  <si>
    <t>MEMORIE TRASFERIBILI 64 GB</t>
  </si>
  <si>
    <t>MEMORIE TRASFERIBILI Altre capacità</t>
  </si>
  <si>
    <t>MEMORIE TRASFERIBILI 128 GB</t>
  </si>
  <si>
    <t>MEMORIE TRASFERIBILI 256 GB</t>
  </si>
  <si>
    <t>MEMORIE TRASFERIBILI 512 GB</t>
  </si>
  <si>
    <t>MEMORIE TRASFERIBILI 1 TB</t>
  </si>
  <si>
    <t>USB STICK 2 GB</t>
  </si>
  <si>
    <t>USB STICK 4 GB</t>
  </si>
  <si>
    <t>USB STICK 8 GB</t>
  </si>
  <si>
    <t>USB STICK 16 GB</t>
  </si>
  <si>
    <t>USB STICK 32 GB</t>
  </si>
  <si>
    <t>USB STICK 64 GB</t>
  </si>
  <si>
    <t>USB STICK 128 GB</t>
  </si>
  <si>
    <t>USB STICK 256 GB</t>
  </si>
  <si>
    <t>USB STICK 512 GB</t>
  </si>
  <si>
    <t>USB STICK 1 TB</t>
  </si>
  <si>
    <t>USB STICK Altre capacità</t>
  </si>
  <si>
    <t>HARD DISK 4000 GB</t>
  </si>
  <si>
    <t>HARD DISK 5000 GB</t>
  </si>
  <si>
    <t>HARD DISK 6000 GB</t>
  </si>
  <si>
    <t>HARD DISK 8000 GB</t>
  </si>
  <si>
    <t>HARD DISK Altre capacità</t>
  </si>
  <si>
    <t>HARD DISK 200 GB</t>
  </si>
  <si>
    <t>HARD DISK 250 GB</t>
  </si>
  <si>
    <t>HARD DISK 256 GB</t>
  </si>
  <si>
    <t>HARD DISK 320 GB</t>
  </si>
  <si>
    <t>HARD DISK 400 GB</t>
  </si>
  <si>
    <t>HARD DISK 500 GB</t>
  </si>
  <si>
    <t>HARD DISK 640 GB</t>
  </si>
  <si>
    <t>HARD DISK 720 GB</t>
  </si>
  <si>
    <t>HARD DISK 750 GB</t>
  </si>
  <si>
    <t>HARD DISK 1000 GB</t>
  </si>
  <si>
    <t>HARD DISK 1500 GB</t>
  </si>
  <si>
    <t>HARD DISK 2000 GB</t>
  </si>
  <si>
    <t>HARD DISK 2500 GB</t>
  </si>
  <si>
    <t>HARD DISK 3000 GB</t>
  </si>
  <si>
    <t>fino a 500 GB</t>
  </si>
  <si>
    <t>da &gt;500 GB a 1,5 TB</t>
  </si>
  <si>
    <t>da &gt;1,5 TB fino a 3 TB</t>
  </si>
  <si>
    <t>&gt;3 TB e oltre</t>
  </si>
  <si>
    <t>da &gt;64 GB a 128 GB</t>
  </si>
  <si>
    <t>da &gt;128 GB a 256 GB</t>
  </si>
  <si>
    <t>da &gt;256 GB a 512 GB</t>
  </si>
  <si>
    <t>da &gt;512 GB a 1 TB</t>
  </si>
  <si>
    <t>&gt;1 TB</t>
  </si>
  <si>
    <t>Computer</t>
  </si>
  <si>
    <t>fino a 4 GB</t>
  </si>
  <si>
    <t>da &gt;4 GB a 8 GB</t>
  </si>
  <si>
    <t>da &gt;16 a 32 GB</t>
  </si>
  <si>
    <t>da &gt;32 GB a 64 GB</t>
  </si>
  <si>
    <t>&gt;128 GB</t>
  </si>
  <si>
    <t>Decoder dotati di funzione di registrazione</t>
  </si>
  <si>
    <t>Descrizione lett. da a) a c) D.M. 30/06/2020</t>
  </si>
  <si>
    <t>Descrizione - lett. g) D.M. 30/06/2020</t>
  </si>
  <si>
    <t>Descrizione - lett. h) D.M. 30/06/2020</t>
  </si>
  <si>
    <t>Descrizione - lett. i) D.M. 30/06/2020</t>
  </si>
  <si>
    <t>D.M. 30/06/2020 lett. j) Memoria o Hard Disk integrato in apparecchio multimediale audio-video</t>
  </si>
  <si>
    <t>D.M. 30/06/2020 lett. k) Memoria o Hard Disk integrato in lettore Mp3 o analoghi</t>
  </si>
  <si>
    <t>D.M. 30/06/2020 lett. l) Hard Disk multimediale per riproduzione audio/video</t>
  </si>
  <si>
    <t>D.M. 30/06/2020 lett. m) Memoria o Hard Disk integrato in videoregistratore, decoder, tv</t>
  </si>
  <si>
    <t>D.M. 30/06/2020 lett. q) Memoria o Hard Disk integrato in altro dispositivo</t>
  </si>
  <si>
    <t>D.M. 30/06/2020 lett. n) Memoria o Hard Disk integrato in dispositivo di telefonia mobile (c.d. Smartphone)</t>
  </si>
  <si>
    <t>D.M. 30/06/2020 lett. n) Memoria o Hard Disk integrato in dispositivo di comunicazione (c.d. Tablet)</t>
  </si>
  <si>
    <t>D.M. 30/06/2020 lett. o) Computer</t>
  </si>
  <si>
    <t>D.M. 30/06/2020 lett.p) Memoria o hard disk integrato in dispositivi indossabili (c.d. Smartwatch, Fitness Tracker o similari)</t>
  </si>
  <si>
    <t>D.M. 30/06/2020 lett. d) e e) Apparecchi di registrazione senza memoria o hard disk integrati</t>
  </si>
  <si>
    <t>D.M. 30/06/2020 lett. f) Televisori e decoder aventi funzioni di registrazione diversi da quelli di cui alla lett. m)</t>
  </si>
  <si>
    <t>fino a 256 MB</t>
  </si>
  <si>
    <t>da &gt;256 MB fino a 384 MB</t>
  </si>
  <si>
    <t>da &gt;384 MB fino a 512 MB</t>
  </si>
  <si>
    <t>da &gt;512 MB fino a 1 GB</t>
  </si>
  <si>
    <t>da &gt;1 GB fino a 5 GB</t>
  </si>
  <si>
    <t>da 700 GB e oltre</t>
  </si>
  <si>
    <t>da &gt;250 GB fino a 400 GB</t>
  </si>
  <si>
    <t>da &gt;400 GB fino a &lt;700 GB</t>
  </si>
  <si>
    <r>
      <t xml:space="preserve">Ai sensi e per gli effetti del Regolamento UE 2016/679 (di seguito “GDPR”), la Società Italiana degli Autori ed Editori (SIAE), in qualità di titolare del trattamento, La informa che i dati conferiti mediante la compilazione del presente modulo saranno trattati per la gestione in tutte le sue fasi delle attività di competenza e verranno da noi conservati fino alla conclusione delle stesse, fatti salvi gli adempimenti di cui alla normativa fiscale. Il conferimento dei dati è obbligatorio per legge e il loro mancato o inesatto conferimento rende impossibile dare seguito alla richiesta (art. 6 par. 1, lett. c del GDPR). Per il trattamento dei Dati Personali in questione, SIAE si avvale anche di altri soggetti, e, in particolare, della Fondazione Copia Privata Italia, tutti nominati Responsabili del trattamento ex art. 28 del GDPR. Lei potrà far valere in qualsiasi momento i diritti di cui agli artt. 15 e ss. del GDPR contattando il Responsabile della protezione dei dati all’indirizzo </t>
    </r>
    <r>
      <rPr>
        <u/>
        <sz val="11"/>
        <color theme="1"/>
        <rFont val="Dosis"/>
      </rPr>
      <t xml:space="preserve">SiaeUfficioDataProtection@siae.it </t>
    </r>
    <r>
      <rPr>
        <sz val="11"/>
        <color theme="1"/>
        <rFont val="Dosis"/>
      </rPr>
      <t>e, laddove ritenesse, infine, che il trattamento avvenga in violazione del GDPR, proporre reclamo all’autorità Garante per la Protezione dei Dati personali, come previsto dall’art. 77 del GDPR stesso ovvero adire le opportune sedi giudiziarie (art. 79 del GDPR).</t>
    </r>
  </si>
  <si>
    <r>
      <t xml:space="preserve">DICHIARAZIONE VENDITE PRODOTTI (ART. 71-SEPTIES, 3, L.D.A.) RELATIVA AL TRIMESTRE                                                      </t>
    </r>
    <r>
      <rPr>
        <b/>
        <sz val="9"/>
        <rFont val="Calibri"/>
        <family val="2"/>
      </rPr>
      <t xml:space="preserve"> inserire qui →</t>
    </r>
  </si>
  <si>
    <t>Memoria non disponibile</t>
  </si>
  <si>
    <t>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</si>
</sst>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Red]\-&quot;€&quot;\ #,##0.00"/>
    <numFmt numFmtId="165" formatCode="&quot;€&quot;\ #,##0.00"/>
  </numFmts>
  <fonts count="25" x14ac:knownFonts="1">
    <font>
      <sz val="11"/>
      <color theme="1"/>
      <name val="Calibri"/>
      <family val="2"/>
      <scheme val="minor"/>
    </font>
    <font>
      <sz val="10"/>
      <name val="Arial"/>
      <family val="2"/>
    </font>
    <font>
      <sz val="11"/>
      <name val="Calibri"/>
      <family val="2"/>
    </font>
    <font>
      <b/>
      <sz val="9"/>
      <name val="Calibri"/>
      <family val="2"/>
    </font>
    <font>
      <b/>
      <sz val="11"/>
      <color theme="1"/>
      <name val="Calibri"/>
      <family val="2"/>
      <scheme val="minor"/>
    </font>
    <font>
      <b/>
      <sz val="11"/>
      <name val="Calibri"/>
      <family val="2"/>
      <scheme val="minor"/>
    </font>
    <font>
      <sz val="12"/>
      <name val="Calibri"/>
      <family val="2"/>
      <scheme val="minor"/>
    </font>
    <font>
      <b/>
      <sz val="12"/>
      <name val="Calibri"/>
      <family val="2"/>
      <scheme val="minor"/>
    </font>
    <font>
      <sz val="11"/>
      <name val="Calibri"/>
      <family val="2"/>
      <scheme val="minor"/>
    </font>
    <font>
      <b/>
      <sz val="11"/>
      <color rgb="FFFF0000"/>
      <name val="Calibri"/>
      <family val="2"/>
      <scheme val="minor"/>
    </font>
    <font>
      <b/>
      <sz val="14"/>
      <color theme="1"/>
      <name val="Calibri"/>
      <family val="2"/>
      <scheme val="minor"/>
    </font>
    <font>
      <sz val="11"/>
      <color rgb="FF000000"/>
      <name val="Calibri"/>
      <family val="2"/>
    </font>
    <font>
      <sz val="8"/>
      <color theme="1"/>
      <name val="Calibri"/>
      <family val="2"/>
      <scheme val="minor"/>
    </font>
    <font>
      <b/>
      <sz val="8"/>
      <color theme="1"/>
      <name val="Arial"/>
      <family val="2"/>
    </font>
    <font>
      <b/>
      <sz val="14"/>
      <name val="Calibri"/>
      <family val="2"/>
      <scheme val="minor"/>
    </font>
    <font>
      <sz val="8"/>
      <color theme="1"/>
      <name val="Arial"/>
      <family val="2"/>
    </font>
    <font>
      <b/>
      <sz val="10"/>
      <name val="Calibri"/>
      <family val="2"/>
      <scheme val="minor"/>
    </font>
    <font>
      <b/>
      <sz val="10"/>
      <color theme="1"/>
      <name val="Arial"/>
      <family val="2"/>
    </font>
    <font>
      <b/>
      <sz val="10"/>
      <color indexed="8"/>
      <name val="Dosis"/>
    </font>
    <font>
      <sz val="10"/>
      <color theme="1"/>
      <name val="Calibri"/>
      <family val="2"/>
      <scheme val="minor"/>
    </font>
    <font>
      <sz val="11"/>
      <color theme="1"/>
      <name val="Dosis"/>
    </font>
    <font>
      <b/>
      <sz val="12"/>
      <color theme="1"/>
      <name val="Calibri"/>
      <family val="2"/>
      <scheme val="minor"/>
    </font>
    <font>
      <sz val="12"/>
      <color theme="1"/>
      <name val="Calibri"/>
      <family val="2"/>
      <scheme val="minor"/>
    </font>
    <font>
      <u/>
      <sz val="11"/>
      <color theme="1"/>
      <name val="Dosis"/>
    </font>
    <font>
      <sz val="11"/>
      <color rgb="FFFF0000"/>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s>
  <cellStyleXfs count="2">
    <xf numFmtId="0" fontId="0" fillId="0" borderId="0"/>
    <xf numFmtId="0" fontId="1" fillId="0" borderId="0"/>
  </cellStyleXfs>
  <cellXfs count="169">
    <xf numFmtId="0" fontId="0" fillId="0" borderId="0" xfId="0"/>
    <xf numFmtId="0" fontId="0" fillId="0" borderId="3" xfId="0" applyBorder="1" applyProtection="1">
      <protection locked="0"/>
    </xf>
    <xf numFmtId="0" fontId="0" fillId="0" borderId="4" xfId="0" applyBorder="1" applyAlignment="1" applyProtection="1">
      <alignment horizontal="center"/>
      <protection locked="0"/>
    </xf>
    <xf numFmtId="0" fontId="6" fillId="0" borderId="4" xfId="1" applyFont="1" applyBorder="1" applyProtection="1">
      <protection locked="0"/>
    </xf>
    <xf numFmtId="0" fontId="0" fillId="0" borderId="4" xfId="0" applyBorder="1" applyProtection="1">
      <protection locked="0"/>
    </xf>
    <xf numFmtId="0" fontId="6" fillId="0" borderId="5" xfId="1" applyFont="1" applyBorder="1" applyProtection="1">
      <protection locked="0"/>
    </xf>
    <xf numFmtId="0" fontId="7" fillId="0" borderId="4" xfId="1" applyFont="1" applyBorder="1" applyProtection="1">
      <protection hidden="1"/>
    </xf>
    <xf numFmtId="0" fontId="7" fillId="0" borderId="4" xfId="1" applyFont="1" applyBorder="1" applyAlignment="1" applyProtection="1">
      <alignment horizontal="center" vertical="center" wrapText="1"/>
      <protection hidden="1"/>
    </xf>
    <xf numFmtId="0" fontId="7" fillId="0" borderId="4" xfId="1" applyFont="1" applyBorder="1" applyAlignment="1" applyProtection="1">
      <alignment horizontal="center"/>
      <protection hidden="1"/>
    </xf>
    <xf numFmtId="0" fontId="6" fillId="0" borderId="4" xfId="1" applyFont="1" applyBorder="1" applyProtection="1">
      <protection hidden="1"/>
    </xf>
    <xf numFmtId="2" fontId="6" fillId="0" borderId="4" xfId="1" applyNumberFormat="1" applyFont="1" applyBorder="1" applyProtection="1">
      <protection hidden="1"/>
    </xf>
    <xf numFmtId="0" fontId="7" fillId="3" borderId="4" xfId="1" applyFont="1" applyFill="1" applyBorder="1" applyAlignment="1" applyProtection="1">
      <alignment horizontal="center"/>
      <protection hidden="1"/>
    </xf>
    <xf numFmtId="0" fontId="6" fillId="3" borderId="4" xfId="1" applyFont="1" applyFill="1" applyBorder="1" applyProtection="1">
      <protection hidden="1"/>
    </xf>
    <xf numFmtId="0" fontId="4" fillId="0" borderId="4" xfId="0" applyFont="1" applyBorder="1" applyAlignment="1" applyProtection="1">
      <alignment horizontal="center"/>
      <protection hidden="1"/>
    </xf>
    <xf numFmtId="0" fontId="0" fillId="0" borderId="0" xfId="0" applyProtection="1">
      <protection hidden="1"/>
    </xf>
    <xf numFmtId="0" fontId="0" fillId="0" borderId="4" xfId="0" applyBorder="1" applyProtection="1">
      <protection hidden="1"/>
    </xf>
    <xf numFmtId="0" fontId="0" fillId="0" borderId="6" xfId="0" applyBorder="1" applyProtection="1">
      <protection hidden="1"/>
    </xf>
    <xf numFmtId="0" fontId="0" fillId="0" borderId="3" xfId="0" applyBorder="1" applyProtection="1">
      <protection hidden="1"/>
    </xf>
    <xf numFmtId="165" fontId="0" fillId="0" borderId="4" xfId="0" applyNumberFormat="1" applyBorder="1" applyProtection="1">
      <protection hidden="1"/>
    </xf>
    <xf numFmtId="0" fontId="8" fillId="0" borderId="6" xfId="0" applyFont="1" applyBorder="1" applyProtection="1">
      <protection hidden="1"/>
    </xf>
    <xf numFmtId="165" fontId="8" fillId="0" borderId="3" xfId="0" applyNumberFormat="1" applyFont="1" applyBorder="1" applyProtection="1">
      <protection hidden="1"/>
    </xf>
    <xf numFmtId="0" fontId="9" fillId="0" borderId="0" xfId="0" applyFont="1" applyProtection="1">
      <protection hidden="1"/>
    </xf>
    <xf numFmtId="165" fontId="0" fillId="0" borderId="0" xfId="0" applyNumberFormat="1" applyProtection="1">
      <protection hidden="1"/>
    </xf>
    <xf numFmtId="0" fontId="0" fillId="0" borderId="3" xfId="0" applyBorder="1" applyAlignment="1" applyProtection="1">
      <alignment horizontal="center" vertical="center" wrapText="1"/>
      <protection hidden="1"/>
    </xf>
    <xf numFmtId="164" fontId="11" fillId="0" borderId="4" xfId="0" applyNumberFormat="1" applyFont="1" applyBorder="1" applyAlignment="1" applyProtection="1">
      <alignment horizontal="center"/>
      <protection hidden="1"/>
    </xf>
    <xf numFmtId="164" fontId="0" fillId="0" borderId="4" xfId="0" applyNumberFormat="1" applyBorder="1" applyProtection="1">
      <protection hidden="1"/>
    </xf>
    <xf numFmtId="164" fontId="0" fillId="0" borderId="0" xfId="0" applyNumberFormat="1" applyProtection="1">
      <protection hidden="1"/>
    </xf>
    <xf numFmtId="164" fontId="0" fillId="0" borderId="5" xfId="0" applyNumberFormat="1" applyBorder="1" applyProtection="1">
      <protection hidden="1"/>
    </xf>
    <xf numFmtId="0" fontId="4" fillId="0" borderId="0" xfId="0" applyFont="1" applyAlignment="1" applyProtection="1">
      <alignment horizontal="center"/>
      <protection hidden="1"/>
    </xf>
    <xf numFmtId="164" fontId="11" fillId="0" borderId="4" xfId="0" applyNumberFormat="1" applyFont="1" applyBorder="1" applyAlignment="1" applyProtection="1">
      <alignment horizontal="center"/>
      <protection locked="0"/>
    </xf>
    <xf numFmtId="0" fontId="12" fillId="0" borderId="0" xfId="0" applyFont="1"/>
    <xf numFmtId="0" fontId="5" fillId="0" borderId="4" xfId="0" applyFont="1" applyBorder="1" applyAlignment="1" applyProtection="1">
      <alignment horizontal="center"/>
      <protection hidden="1"/>
    </xf>
    <xf numFmtId="164" fontId="2" fillId="0" borderId="4" xfId="0" applyNumberFormat="1" applyFont="1" applyBorder="1" applyAlignment="1" applyProtection="1">
      <alignment horizontal="center"/>
      <protection hidden="1"/>
    </xf>
    <xf numFmtId="0" fontId="8" fillId="0" borderId="0" xfId="0" applyFont="1" applyProtection="1">
      <protection hidden="1"/>
    </xf>
    <xf numFmtId="164" fontId="11" fillId="0" borderId="4" xfId="0" applyNumberFormat="1" applyFont="1" applyBorder="1" applyAlignment="1" applyProtection="1">
      <alignment horizontal="center" vertical="center"/>
      <protection hidden="1"/>
    </xf>
    <xf numFmtId="164" fontId="0" fillId="0" borderId="4" xfId="0" applyNumberFormat="1" applyBorder="1" applyAlignment="1" applyProtection="1">
      <alignment vertical="center"/>
      <protection hidden="1"/>
    </xf>
    <xf numFmtId="2" fontId="6" fillId="0" borderId="4" xfId="1" applyNumberFormat="1" applyFont="1" applyBorder="1" applyProtection="1">
      <protection locked="0"/>
    </xf>
    <xf numFmtId="0" fontId="0" fillId="0" borderId="8" xfId="0" applyBorder="1" applyProtection="1">
      <protection hidden="1"/>
    </xf>
    <xf numFmtId="0" fontId="0" fillId="0" borderId="6" xfId="0" applyBorder="1" applyAlignment="1" applyProtection="1">
      <alignment horizontal="left" wrapText="1"/>
      <protection hidden="1"/>
    </xf>
    <xf numFmtId="0" fontId="0" fillId="0" borderId="6" xfId="0" applyBorder="1" applyAlignment="1" applyProtection="1">
      <alignment wrapText="1"/>
      <protection hidden="1"/>
    </xf>
    <xf numFmtId="0" fontId="8" fillId="0" borderId="10" xfId="0" applyFont="1" applyBorder="1" applyProtection="1">
      <protection hidden="1"/>
    </xf>
    <xf numFmtId="0" fontId="8" fillId="0" borderId="3" xfId="0" applyFont="1" applyBorder="1" applyProtection="1">
      <protection locked="0"/>
    </xf>
    <xf numFmtId="0" fontId="0" fillId="0" borderId="3" xfId="0" applyBorder="1" applyAlignment="1" applyProtection="1">
      <alignment horizontal="center"/>
      <protection locked="0"/>
    </xf>
    <xf numFmtId="0" fontId="8" fillId="0" borderId="3" xfId="0" applyFont="1" applyBorder="1" applyAlignment="1" applyProtection="1">
      <alignment horizontal="center"/>
      <protection locked="0"/>
    </xf>
    <xf numFmtId="0" fontId="5" fillId="0" borderId="0" xfId="0" applyFont="1" applyAlignment="1" applyProtection="1">
      <alignment horizontal="center"/>
      <protection hidden="1"/>
    </xf>
    <xf numFmtId="0" fontId="0" fillId="0" borderId="3" xfId="0" applyBorder="1" applyAlignment="1" applyProtection="1">
      <alignment vertical="center"/>
      <protection locked="0"/>
    </xf>
    <xf numFmtId="0" fontId="5" fillId="0" borderId="4" xfId="0" applyFont="1" applyBorder="1" applyAlignment="1" applyProtection="1">
      <alignment horizontal="center" vertical="center"/>
      <protection hidden="1"/>
    </xf>
    <xf numFmtId="164" fontId="11" fillId="0" borderId="0" xfId="0" applyNumberFormat="1" applyFont="1" applyAlignment="1" applyProtection="1">
      <alignment horizontal="justify"/>
      <protection hidden="1"/>
    </xf>
    <xf numFmtId="49" fontId="0" fillId="0" borderId="3" xfId="0" applyNumberFormat="1" applyBorder="1" applyAlignment="1" applyProtection="1">
      <alignment vertical="center" wrapText="1"/>
      <protection hidden="1"/>
    </xf>
    <xf numFmtId="165" fontId="4" fillId="0" borderId="4" xfId="0" applyNumberFormat="1" applyFont="1" applyBorder="1" applyAlignment="1" applyProtection="1">
      <alignment horizontal="center" vertical="center"/>
      <protection hidden="1"/>
    </xf>
    <xf numFmtId="0" fontId="2" fillId="0" borderId="6" xfId="0" applyFont="1" applyBorder="1" applyProtection="1">
      <protection hidden="1"/>
    </xf>
    <xf numFmtId="0" fontId="0" fillId="4" borderId="4" xfId="0" applyFill="1" applyBorder="1" applyProtection="1">
      <protection hidden="1"/>
    </xf>
    <xf numFmtId="0" fontId="0" fillId="4" borderId="3" xfId="0" applyFill="1" applyBorder="1" applyProtection="1">
      <protection hidden="1"/>
    </xf>
    <xf numFmtId="0" fontId="0" fillId="4" borderId="4" xfId="0" applyFill="1" applyBorder="1" applyAlignment="1" applyProtection="1">
      <alignment horizontal="center"/>
      <protection hidden="1"/>
    </xf>
    <xf numFmtId="164" fontId="4" fillId="4" borderId="4" xfId="0" applyNumberFormat="1" applyFont="1" applyFill="1" applyBorder="1" applyProtection="1">
      <protection hidden="1"/>
    </xf>
    <xf numFmtId="0" fontId="0" fillId="4" borderId="9" xfId="0" applyFill="1" applyBorder="1" applyProtection="1">
      <protection hidden="1"/>
    </xf>
    <xf numFmtId="0" fontId="6" fillId="0" borderId="10" xfId="1" applyFont="1" applyBorder="1" applyAlignment="1" applyProtection="1">
      <alignment horizontal="center"/>
      <protection hidden="1"/>
    </xf>
    <xf numFmtId="0" fontId="14" fillId="0" borderId="4" xfId="1" applyFont="1" applyBorder="1" applyAlignment="1" applyProtection="1">
      <alignment horizontal="left"/>
      <protection hidden="1"/>
    </xf>
    <xf numFmtId="0" fontId="4" fillId="0" borderId="7" xfId="0" applyFont="1" applyBorder="1" applyAlignment="1" applyProtection="1">
      <alignment horizontal="center" vertical="center"/>
      <protection hidden="1"/>
    </xf>
    <xf numFmtId="2" fontId="7" fillId="0" borderId="7" xfId="1" applyNumberFormat="1" applyFont="1" applyBorder="1" applyAlignment="1" applyProtection="1">
      <alignment horizontal="center" vertical="center" wrapText="1"/>
      <protection hidden="1"/>
    </xf>
    <xf numFmtId="0" fontId="0" fillId="5" borderId="4" xfId="0" applyFill="1" applyBorder="1" applyAlignment="1" applyProtection="1">
      <alignment horizontal="center"/>
      <protection hidden="1"/>
    </xf>
    <xf numFmtId="164" fontId="0" fillId="5" borderId="4" xfId="0" applyNumberFormat="1" applyFill="1" applyBorder="1" applyProtection="1">
      <protection hidden="1"/>
    </xf>
    <xf numFmtId="0" fontId="4" fillId="0" borderId="13" xfId="0" applyFont="1" applyBorder="1" applyAlignment="1" applyProtection="1">
      <alignment horizontal="center" vertical="center"/>
      <protection hidden="1"/>
    </xf>
    <xf numFmtId="0" fontId="7" fillId="0" borderId="14" xfId="1" applyFont="1" applyBorder="1" applyAlignment="1" applyProtection="1">
      <alignment horizontal="center" vertical="center" wrapText="1"/>
      <protection hidden="1"/>
    </xf>
    <xf numFmtId="0" fontId="4" fillId="0" borderId="13" xfId="0" applyFont="1" applyBorder="1" applyAlignment="1" applyProtection="1">
      <alignment horizontal="center"/>
      <protection hidden="1"/>
    </xf>
    <xf numFmtId="0" fontId="4" fillId="5" borderId="2" xfId="0" applyFont="1" applyFill="1" applyBorder="1" applyAlignment="1" applyProtection="1">
      <alignment horizontal="center"/>
      <protection hidden="1"/>
    </xf>
    <xf numFmtId="0" fontId="0" fillId="0" borderId="7" xfId="0" applyBorder="1" applyProtection="1">
      <protection hidden="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165" fontId="4" fillId="0" borderId="4" xfId="0" applyNumberFormat="1"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165" fontId="0" fillId="4" borderId="4" xfId="0" applyNumberFormat="1" applyFill="1" applyBorder="1" applyProtection="1">
      <protection hidden="1"/>
    </xf>
    <xf numFmtId="164" fontId="11" fillId="0" borderId="0" xfId="0" applyNumberFormat="1" applyFont="1" applyAlignment="1" applyProtection="1">
      <alignment horizontal="center"/>
      <protection hidden="1"/>
    </xf>
    <xf numFmtId="0" fontId="6" fillId="3" borderId="4" xfId="1" applyFont="1" applyFill="1" applyBorder="1" applyProtection="1">
      <protection locked="0"/>
    </xf>
    <xf numFmtId="0" fontId="0" fillId="4" borderId="6" xfId="0" applyFill="1" applyBorder="1" applyProtection="1">
      <protection hidden="1"/>
    </xf>
    <xf numFmtId="0" fontId="0" fillId="0" borderId="19" xfId="0" applyBorder="1" applyAlignment="1" applyProtection="1">
      <alignment horizontal="center"/>
      <protection locked="0"/>
    </xf>
    <xf numFmtId="0" fontId="13" fillId="0" borderId="0" xfId="0" applyFont="1" applyAlignment="1">
      <alignment horizontal="left"/>
    </xf>
    <xf numFmtId="0" fontId="12" fillId="0" borderId="0" xfId="0" applyFont="1" applyAlignment="1">
      <alignment horizontal="left"/>
    </xf>
    <xf numFmtId="0" fontId="16" fillId="0" borderId="14" xfId="1" applyFont="1" applyBorder="1" applyAlignment="1" applyProtection="1">
      <alignment horizontal="center" vertical="center" wrapText="1"/>
      <protection hidden="1"/>
    </xf>
    <xf numFmtId="165" fontId="4" fillId="0" borderId="21" xfId="0" applyNumberFormat="1" applyFont="1" applyBorder="1" applyAlignment="1" applyProtection="1">
      <alignment horizontal="center" vertical="center" wrapText="1"/>
      <protection hidden="1"/>
    </xf>
    <xf numFmtId="0" fontId="7" fillId="0" borderId="22" xfId="1" applyFont="1" applyBorder="1" applyAlignment="1" applyProtection="1">
      <alignment horizontal="center" vertical="center" wrapText="1"/>
      <protection hidden="1"/>
    </xf>
    <xf numFmtId="0" fontId="7" fillId="5" borderId="5" xfId="1" applyFont="1" applyFill="1" applyBorder="1" applyProtection="1">
      <protection hidden="1"/>
    </xf>
    <xf numFmtId="0" fontId="7" fillId="5" borderId="17" xfId="1" applyFont="1" applyFill="1" applyBorder="1" applyProtection="1">
      <protection hidden="1"/>
    </xf>
    <xf numFmtId="0" fontId="7" fillId="5" borderId="7" xfId="1" applyFont="1" applyFill="1" applyBorder="1" applyProtection="1">
      <protection hidden="1"/>
    </xf>
    <xf numFmtId="0" fontId="5" fillId="4" borderId="7" xfId="1" applyFont="1" applyFill="1" applyBorder="1" applyProtection="1">
      <protection hidden="1"/>
    </xf>
    <xf numFmtId="0" fontId="5" fillId="4" borderId="7" xfId="1" applyFont="1" applyFill="1" applyBorder="1" applyAlignment="1" applyProtection="1">
      <alignment horizontal="center"/>
      <protection hidden="1"/>
    </xf>
    <xf numFmtId="0" fontId="16" fillId="0" borderId="21" xfId="1" applyFont="1" applyBorder="1" applyAlignment="1" applyProtection="1">
      <alignment horizontal="center" vertical="center" wrapText="1"/>
      <protection hidden="1"/>
    </xf>
    <xf numFmtId="0" fontId="5" fillId="4" borderId="17" xfId="1" applyFont="1" applyFill="1" applyBorder="1" applyProtection="1">
      <protection hidden="1"/>
    </xf>
    <xf numFmtId="0" fontId="5" fillId="4" borderId="17" xfId="1" applyFont="1" applyFill="1" applyBorder="1" applyAlignment="1" applyProtection="1">
      <alignment horizontal="center"/>
      <protection hidden="1"/>
    </xf>
    <xf numFmtId="0" fontId="0" fillId="0" borderId="9" xfId="0" applyBorder="1" applyAlignment="1" applyProtection="1">
      <alignment horizontal="center" vertical="center" wrapText="1"/>
      <protection hidden="1"/>
    </xf>
    <xf numFmtId="0" fontId="7" fillId="0" borderId="7" xfId="1" applyFont="1" applyBorder="1" applyAlignment="1" applyProtection="1">
      <alignment horizontal="center" vertical="center" wrapText="1"/>
      <protection hidden="1"/>
    </xf>
    <xf numFmtId="164" fontId="10" fillId="0" borderId="18" xfId="0" applyNumberFormat="1" applyFont="1" applyBorder="1" applyAlignment="1" applyProtection="1">
      <alignment horizontal="center"/>
      <protection hidden="1"/>
    </xf>
    <xf numFmtId="164" fontId="10" fillId="0" borderId="18" xfId="0" applyNumberFormat="1" applyFont="1" applyBorder="1" applyProtection="1">
      <protection hidden="1"/>
    </xf>
    <xf numFmtId="0" fontId="10" fillId="0" borderId="0" xfId="0" applyFont="1" applyProtection="1">
      <protection hidden="1"/>
    </xf>
    <xf numFmtId="0" fontId="0" fillId="4" borderId="17" xfId="0" applyFill="1" applyBorder="1"/>
    <xf numFmtId="0" fontId="0" fillId="4" borderId="7" xfId="0" applyFill="1" applyBorder="1"/>
    <xf numFmtId="0" fontId="10" fillId="0" borderId="0" xfId="0" applyFont="1" applyAlignment="1" applyProtection="1">
      <alignment horizontal="center"/>
      <protection hidden="1"/>
    </xf>
    <xf numFmtId="0" fontId="6" fillId="0" borderId="4" xfId="1" applyFont="1" applyBorder="1" applyProtection="1">
      <protection locked="0" hidden="1"/>
    </xf>
    <xf numFmtId="0" fontId="0" fillId="4" borderId="0" xfId="0" applyFill="1" applyProtection="1">
      <protection hidden="1"/>
    </xf>
    <xf numFmtId="0" fontId="5" fillId="0" borderId="1" xfId="0" applyFont="1" applyBorder="1" applyProtection="1">
      <protection locked="0" hidden="1"/>
    </xf>
    <xf numFmtId="0" fontId="0" fillId="0" borderId="0" xfId="0" applyProtection="1">
      <protection locked="0" hidden="1"/>
    </xf>
    <xf numFmtId="0" fontId="0" fillId="0" borderId="5" xfId="0" applyBorder="1" applyProtection="1">
      <protection hidden="1"/>
    </xf>
    <xf numFmtId="0" fontId="5" fillId="0" borderId="1" xfId="0" applyFont="1" applyBorder="1" applyProtection="1">
      <protection locked="0"/>
    </xf>
    <xf numFmtId="0" fontId="0" fillId="0" borderId="6" xfId="0" applyBorder="1" applyProtection="1">
      <protection locked="0"/>
    </xf>
    <xf numFmtId="0" fontId="8" fillId="0" borderId="6" xfId="0" applyFont="1" applyBorder="1" applyProtection="1">
      <protection locked="0"/>
    </xf>
    <xf numFmtId="0" fontId="5" fillId="0" borderId="2" xfId="0" applyFont="1" applyBorder="1" applyProtection="1">
      <protection locked="0"/>
    </xf>
    <xf numFmtId="0" fontId="8" fillId="0" borderId="4" xfId="0" applyFont="1" applyBorder="1" applyProtection="1">
      <protection hidden="1"/>
    </xf>
    <xf numFmtId="0" fontId="8" fillId="0" borderId="3" xfId="0" applyFont="1" applyBorder="1" applyProtection="1">
      <protection hidden="1"/>
    </xf>
    <xf numFmtId="49" fontId="8" fillId="0" borderId="3" xfId="0" applyNumberFormat="1" applyFont="1" applyBorder="1" applyAlignment="1" applyProtection="1">
      <alignment vertical="center" wrapText="1"/>
      <protection hidden="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pplyProtection="1">
      <alignment horizontal="center" wrapText="1"/>
      <protection hidden="1"/>
    </xf>
    <xf numFmtId="0" fontId="0" fillId="0" borderId="0" xfId="0" applyAlignment="1">
      <alignment horizontal="center" wrapText="1"/>
    </xf>
    <xf numFmtId="0" fontId="24" fillId="0" borderId="0" xfId="0" applyFont="1" applyAlignment="1" applyProtection="1">
      <alignment horizontal="center" wrapText="1"/>
      <protection hidden="1"/>
    </xf>
    <xf numFmtId="0" fontId="24" fillId="0" borderId="0" xfId="0" applyFont="1" applyAlignment="1">
      <alignment horizontal="center" wrapText="1"/>
    </xf>
    <xf numFmtId="0" fontId="20" fillId="0" borderId="0" xfId="0" applyFont="1" applyAlignment="1">
      <alignment horizontal="left" vertical="center" wrapText="1"/>
    </xf>
    <xf numFmtId="0" fontId="20" fillId="0" borderId="0" xfId="0" applyFont="1" applyAlignment="1">
      <alignment vertical="center" wrapText="1"/>
    </xf>
    <xf numFmtId="0" fontId="17" fillId="0" borderId="0" xfId="0" applyFont="1" applyAlignment="1">
      <alignment horizontal="center" vertical="center"/>
    </xf>
    <xf numFmtId="0" fontId="19" fillId="0" borderId="0" xfId="0" applyFont="1" applyAlignment="1">
      <alignment horizontal="center" vertical="center"/>
    </xf>
    <xf numFmtId="0" fontId="15" fillId="0" borderId="0" xfId="0" applyFont="1" applyAlignment="1">
      <alignment horizontal="justify" wrapText="1"/>
    </xf>
    <xf numFmtId="0" fontId="12" fillId="0" borderId="0" xfId="0" applyFont="1" applyAlignment="1">
      <alignment wrapText="1"/>
    </xf>
    <xf numFmtId="0" fontId="13" fillId="0" borderId="0" xfId="0" applyFont="1" applyAlignment="1">
      <alignment horizontal="justify"/>
    </xf>
    <xf numFmtId="0" fontId="12" fillId="0" borderId="0" xfId="0" applyFont="1"/>
    <xf numFmtId="0" fontId="13" fillId="0" borderId="0" xfId="0" applyFont="1" applyAlignment="1">
      <alignment horizontal="left" wrapText="1"/>
    </xf>
    <xf numFmtId="0" fontId="13" fillId="0" borderId="0" xfId="0" applyFont="1" applyAlignment="1">
      <alignment horizontal="left" vertical="top" wrapText="1"/>
    </xf>
    <xf numFmtId="0" fontId="15" fillId="0" borderId="0" xfId="0" applyFont="1" applyAlignment="1">
      <alignment horizontal="left" wrapText="1"/>
    </xf>
    <xf numFmtId="0" fontId="6" fillId="0" borderId="15" xfId="1" applyFont="1" applyBorder="1" applyAlignment="1" applyProtection="1">
      <alignment horizontal="center"/>
      <protection hidden="1"/>
    </xf>
    <xf numFmtId="0" fontId="6" fillId="0" borderId="10" xfId="1" applyFont="1" applyBorder="1" applyAlignment="1" applyProtection="1">
      <alignment horizontal="center"/>
      <protection hidden="1"/>
    </xf>
    <xf numFmtId="0" fontId="7" fillId="0" borderId="12" xfId="1" applyFont="1" applyBorder="1" applyAlignment="1" applyProtection="1">
      <alignment horizontal="center"/>
      <protection hidden="1"/>
    </xf>
    <xf numFmtId="0" fontId="7" fillId="0" borderId="6" xfId="1" applyFont="1" applyBorder="1" applyAlignment="1" applyProtection="1">
      <alignment horizontal="center"/>
      <protection hidden="1"/>
    </xf>
    <xf numFmtId="0" fontId="7" fillId="0" borderId="3" xfId="1" applyFont="1" applyBorder="1" applyAlignment="1" applyProtection="1">
      <alignment horizontal="center"/>
      <protection hidden="1"/>
    </xf>
    <xf numFmtId="0" fontId="5" fillId="4" borderId="12" xfId="1" applyFont="1" applyFill="1" applyBorder="1" applyProtection="1">
      <protection hidden="1"/>
    </xf>
    <xf numFmtId="0" fontId="5" fillId="4" borderId="6" xfId="1" applyFont="1" applyFill="1" applyBorder="1" applyProtection="1">
      <protection hidden="1"/>
    </xf>
    <xf numFmtId="0" fontId="5" fillId="4" borderId="3" xfId="1" applyFont="1" applyFill="1" applyBorder="1" applyProtection="1">
      <protection hidden="1"/>
    </xf>
    <xf numFmtId="0" fontId="5" fillId="2" borderId="16" xfId="1" applyFont="1" applyFill="1" applyBorder="1" applyAlignment="1" applyProtection="1">
      <alignment horizontal="center"/>
      <protection hidden="1"/>
    </xf>
    <xf numFmtId="0" fontId="5" fillId="2" borderId="8" xfId="1" applyFont="1" applyFill="1" applyBorder="1" applyAlignment="1" applyProtection="1">
      <alignment horizontal="center"/>
      <protection hidden="1"/>
    </xf>
    <xf numFmtId="0" fontId="5" fillId="2" borderId="9" xfId="1" applyFont="1" applyFill="1" applyBorder="1" applyAlignment="1" applyProtection="1">
      <alignment horizontal="center"/>
      <protection hidden="1"/>
    </xf>
    <xf numFmtId="0" fontId="5" fillId="4" borderId="4" xfId="1" applyFont="1" applyFill="1" applyBorder="1" applyAlignment="1" applyProtection="1">
      <alignment horizontal="left"/>
      <protection hidden="1"/>
    </xf>
    <xf numFmtId="0" fontId="0" fillId="0" borderId="4" xfId="0" applyBorder="1"/>
    <xf numFmtId="0" fontId="0" fillId="0" borderId="4" xfId="0" applyBorder="1" applyAlignment="1">
      <alignment horizontal="left"/>
    </xf>
    <xf numFmtId="0" fontId="5" fillId="0" borderId="4" xfId="1" applyFont="1" applyBorder="1" applyAlignment="1" applyProtection="1">
      <alignment horizontal="left"/>
      <protection locked="0" hidden="1"/>
    </xf>
    <xf numFmtId="0" fontId="0" fillId="0" borderId="4" xfId="0" applyBorder="1" applyProtection="1">
      <protection locked="0"/>
    </xf>
    <xf numFmtId="49" fontId="5" fillId="0" borderId="4" xfId="1" applyNumberFormat="1" applyFont="1" applyBorder="1" applyAlignment="1" applyProtection="1">
      <alignment horizontal="left"/>
      <protection locked="0" hidden="1"/>
    </xf>
    <xf numFmtId="49" fontId="5" fillId="0" borderId="15" xfId="1" applyNumberFormat="1" applyFont="1" applyBorder="1" applyAlignment="1" applyProtection="1">
      <alignment horizontal="left"/>
      <protection locked="0" hidden="1"/>
    </xf>
    <xf numFmtId="0" fontId="0" fillId="0" borderId="11" xfId="0" applyBorder="1" applyProtection="1">
      <protection locked="0"/>
    </xf>
    <xf numFmtId="0" fontId="5" fillId="2" borderId="4" xfId="1" applyFont="1" applyFill="1" applyBorder="1" applyAlignment="1" applyProtection="1">
      <alignment horizontal="center"/>
      <protection hidden="1"/>
    </xf>
    <xf numFmtId="0" fontId="0" fillId="0" borderId="4" xfId="0" applyBorder="1" applyAlignment="1" applyProtection="1">
      <alignment horizontal="center"/>
      <protection locked="0"/>
    </xf>
    <xf numFmtId="0" fontId="0" fillId="0" borderId="4" xfId="0" applyBorder="1" applyAlignment="1" applyProtection="1">
      <alignment horizontal="left"/>
      <protection hidden="1"/>
    </xf>
    <xf numFmtId="0" fontId="10" fillId="0" borderId="0" xfId="0" applyFont="1" applyAlignment="1" applyProtection="1">
      <alignment horizontal="center"/>
      <protection hidden="1"/>
    </xf>
    <xf numFmtId="0" fontId="4" fillId="0" borderId="4" xfId="0" applyFont="1" applyBorder="1" applyAlignment="1" applyProtection="1">
      <alignment horizontal="center" vertical="center"/>
      <protection hidden="1"/>
    </xf>
    <xf numFmtId="0" fontId="0" fillId="0" borderId="4" xfId="0" applyBorder="1" applyProtection="1">
      <protection hidden="1"/>
    </xf>
    <xf numFmtId="0" fontId="4" fillId="0" borderId="20" xfId="0" applyFont="1" applyBorder="1" applyAlignment="1" applyProtection="1">
      <alignment horizontal="center" vertical="center" wrapText="1"/>
      <protection hidden="1"/>
    </xf>
    <xf numFmtId="0" fontId="4" fillId="0" borderId="21"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wrapText="1"/>
      <protection hidden="1"/>
    </xf>
    <xf numFmtId="0" fontId="0" fillId="0" borderId="4" xfId="0" applyBorder="1" applyAlignment="1" applyProtection="1">
      <alignment horizontal="center"/>
      <protection locked="0" hidden="1"/>
    </xf>
    <xf numFmtId="0" fontId="0" fillId="0" borderId="4" xfId="0" applyBorder="1" applyAlignment="1" applyProtection="1">
      <alignment horizontal="left"/>
      <protection locked="0" hidden="1"/>
    </xf>
    <xf numFmtId="0" fontId="0" fillId="0" borderId="4" xfId="0" applyBorder="1" applyProtection="1">
      <protection locked="0" hidden="1"/>
    </xf>
    <xf numFmtId="0" fontId="0" fillId="0" borderId="11" xfId="0" applyBorder="1" applyProtection="1">
      <protection locked="0" hidden="1"/>
    </xf>
    <xf numFmtId="49" fontId="4" fillId="0" borderId="5" xfId="0" applyNumberFormat="1" applyFont="1" applyBorder="1" applyProtection="1">
      <protection locked="0" hidden="1"/>
    </xf>
    <xf numFmtId="0" fontId="21" fillId="0" borderId="3" xfId="0" applyFont="1" applyBorder="1" applyProtection="1">
      <protection hidden="1"/>
    </xf>
    <xf numFmtId="0" fontId="21" fillId="0" borderId="11" xfId="0" applyFont="1" applyBorder="1" applyProtection="1">
      <protection hidden="1"/>
    </xf>
    <xf numFmtId="0" fontId="21" fillId="0" borderId="4" xfId="0" applyFont="1" applyBorder="1" applyProtection="1">
      <protection hidden="1"/>
    </xf>
    <xf numFmtId="0" fontId="22" fillId="0" borderId="4" xfId="0" applyFont="1" applyBorder="1" applyProtection="1">
      <protection hidden="1"/>
    </xf>
    <xf numFmtId="0" fontId="0" fillId="0" borderId="4" xfId="0" applyBorder="1" applyAlignment="1" applyProtection="1">
      <alignment horizontal="left"/>
      <protection locked="0"/>
    </xf>
    <xf numFmtId="49" fontId="4" fillId="0" borderId="5" xfId="0" applyNumberFormat="1" applyFont="1" applyBorder="1" applyProtection="1">
      <protection locked="0"/>
    </xf>
    <xf numFmtId="0" fontId="4" fillId="0" borderId="3" xfId="0" applyFont="1" applyBorder="1" applyProtection="1">
      <protection hidden="1"/>
    </xf>
    <xf numFmtId="0" fontId="4" fillId="0" borderId="4" xfId="0" applyFont="1" applyBorder="1" applyProtection="1">
      <protection hidden="1"/>
    </xf>
    <xf numFmtId="0" fontId="0" fillId="0" borderId="11" xfId="0" applyBorder="1"/>
  </cellXfs>
  <cellStyles count="2">
    <cellStyle name="Normale" xfId="0" builtinId="0"/>
    <cellStyle name="Normale 2" xfId="1" xr:uid="{00000000-0005-0000-0000-000001000000}"/>
  </cellStyles>
  <dxfs count="5">
    <dxf>
      <font>
        <b/>
        <i val="0"/>
        <color rgb="FFFF0000"/>
      </font>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1</xdr:col>
      <xdr:colOff>314325</xdr:colOff>
      <xdr:row>2</xdr:row>
      <xdr:rowOff>9525</xdr:rowOff>
    </xdr:to>
    <xdr:pic>
      <xdr:nvPicPr>
        <xdr:cNvPr id="3" name="Im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4174" r="4080" b="27473"/>
        <a:stretch>
          <a:fillRect/>
        </a:stretch>
      </xdr:blipFill>
      <xdr:spPr bwMode="auto">
        <a:xfrm>
          <a:off x="76200" y="0"/>
          <a:ext cx="8477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it.wikipedia.org/wiki/Mini_DV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workbookViewId="0">
      <selection activeCell="M33" sqref="M33"/>
    </sheetView>
  </sheetViews>
  <sheetFormatPr defaultColWidth="9.1796875" defaultRowHeight="14.5" x14ac:dyDescent="0.35"/>
  <sheetData>
    <row r="1" spans="1:14" ht="15" x14ac:dyDescent="0.35">
      <c r="A1" s="118" t="s">
        <v>137</v>
      </c>
      <c r="B1" s="119"/>
      <c r="C1" s="119"/>
      <c r="D1" s="119"/>
      <c r="E1" s="119"/>
      <c r="F1" s="119"/>
      <c r="G1" s="119"/>
      <c r="H1" s="119"/>
      <c r="I1" s="30"/>
      <c r="J1" s="30"/>
      <c r="K1" s="30"/>
      <c r="L1" s="30"/>
    </row>
    <row r="2" spans="1:14" ht="15" customHeight="1" x14ac:dyDescent="0.35">
      <c r="A2" s="116" t="s">
        <v>218</v>
      </c>
      <c r="B2" s="116"/>
      <c r="C2" s="116"/>
      <c r="D2" s="116"/>
      <c r="E2" s="116"/>
      <c r="F2" s="116"/>
      <c r="G2" s="116"/>
      <c r="H2" s="116"/>
      <c r="I2" s="116"/>
      <c r="J2" s="116"/>
      <c r="K2" s="116"/>
      <c r="L2" s="116"/>
      <c r="M2" s="116"/>
      <c r="N2" s="116"/>
    </row>
    <row r="3" spans="1:14" x14ac:dyDescent="0.35">
      <c r="A3" s="117"/>
      <c r="B3" s="117"/>
      <c r="C3" s="117"/>
      <c r="D3" s="117"/>
      <c r="E3" s="117"/>
      <c r="F3" s="117"/>
      <c r="G3" s="117"/>
      <c r="H3" s="117"/>
      <c r="I3" s="117"/>
      <c r="J3" s="117"/>
      <c r="K3" s="117"/>
      <c r="L3" s="117"/>
      <c r="M3" s="117"/>
      <c r="N3" s="117"/>
    </row>
    <row r="4" spans="1:14" x14ac:dyDescent="0.35">
      <c r="A4" s="117"/>
      <c r="B4" s="117"/>
      <c r="C4" s="117"/>
      <c r="D4" s="117"/>
      <c r="E4" s="117"/>
      <c r="F4" s="117"/>
      <c r="G4" s="117"/>
      <c r="H4" s="117"/>
      <c r="I4" s="117"/>
      <c r="J4" s="117"/>
      <c r="K4" s="117"/>
      <c r="L4" s="117"/>
      <c r="M4" s="117"/>
      <c r="N4" s="117"/>
    </row>
    <row r="5" spans="1:14" x14ac:dyDescent="0.35">
      <c r="A5" s="117"/>
      <c r="B5" s="117"/>
      <c r="C5" s="117"/>
      <c r="D5" s="117"/>
      <c r="E5" s="117"/>
      <c r="F5" s="117"/>
      <c r="G5" s="117"/>
      <c r="H5" s="117"/>
      <c r="I5" s="117"/>
      <c r="J5" s="117"/>
      <c r="K5" s="117"/>
      <c r="L5" s="117"/>
      <c r="M5" s="117"/>
      <c r="N5" s="117"/>
    </row>
    <row r="6" spans="1:14" x14ac:dyDescent="0.35">
      <c r="A6" s="117"/>
      <c r="B6" s="117"/>
      <c r="C6" s="117"/>
      <c r="D6" s="117"/>
      <c r="E6" s="117"/>
      <c r="F6" s="117"/>
      <c r="G6" s="117"/>
      <c r="H6" s="117"/>
      <c r="I6" s="117"/>
      <c r="J6" s="117"/>
      <c r="K6" s="117"/>
      <c r="L6" s="117"/>
      <c r="M6" s="117"/>
      <c r="N6" s="117"/>
    </row>
    <row r="7" spans="1:14" x14ac:dyDescent="0.35">
      <c r="A7" s="117"/>
      <c r="B7" s="117"/>
      <c r="C7" s="117"/>
      <c r="D7" s="117"/>
      <c r="E7" s="117"/>
      <c r="F7" s="117"/>
      <c r="G7" s="117"/>
      <c r="H7" s="117"/>
      <c r="I7" s="117"/>
      <c r="J7" s="117"/>
      <c r="K7" s="117"/>
      <c r="L7" s="117"/>
      <c r="M7" s="117"/>
      <c r="N7" s="117"/>
    </row>
    <row r="8" spans="1:14" x14ac:dyDescent="0.35">
      <c r="A8" s="117"/>
      <c r="B8" s="117"/>
      <c r="C8" s="117"/>
      <c r="D8" s="117"/>
      <c r="E8" s="117"/>
      <c r="F8" s="117"/>
      <c r="G8" s="117"/>
      <c r="H8" s="117"/>
      <c r="I8" s="117"/>
      <c r="J8" s="117"/>
      <c r="K8" s="117"/>
      <c r="L8" s="117"/>
      <c r="M8" s="117"/>
      <c r="N8" s="117"/>
    </row>
    <row r="9" spans="1:14" x14ac:dyDescent="0.35">
      <c r="A9" s="117"/>
      <c r="B9" s="117"/>
      <c r="C9" s="117"/>
      <c r="D9" s="117"/>
      <c r="E9" s="117"/>
      <c r="F9" s="117"/>
      <c r="G9" s="117"/>
      <c r="H9" s="117"/>
      <c r="I9" s="117"/>
      <c r="J9" s="117"/>
      <c r="K9" s="117"/>
      <c r="L9" s="117"/>
      <c r="M9" s="117"/>
      <c r="N9" s="117"/>
    </row>
    <row r="10" spans="1:14" x14ac:dyDescent="0.35">
      <c r="A10" s="117"/>
      <c r="B10" s="117"/>
      <c r="C10" s="117"/>
      <c r="D10" s="117"/>
      <c r="E10" s="117"/>
      <c r="F10" s="117"/>
      <c r="G10" s="117"/>
      <c r="H10" s="117"/>
      <c r="I10" s="117"/>
      <c r="J10" s="117"/>
      <c r="K10" s="117"/>
      <c r="L10" s="117"/>
      <c r="M10" s="117"/>
      <c r="N10" s="117"/>
    </row>
    <row r="11" spans="1:14" x14ac:dyDescent="0.35">
      <c r="A11" s="117"/>
      <c r="B11" s="117"/>
      <c r="C11" s="117"/>
      <c r="D11" s="117"/>
      <c r="E11" s="117"/>
      <c r="F11" s="117"/>
      <c r="G11" s="117"/>
      <c r="H11" s="117"/>
      <c r="I11" s="117"/>
      <c r="J11" s="117"/>
      <c r="K11" s="117"/>
      <c r="L11" s="117"/>
      <c r="M11" s="117"/>
      <c r="N11" s="117"/>
    </row>
    <row r="12" spans="1:14" ht="15" hidden="1" customHeight="1" x14ac:dyDescent="0.35">
      <c r="A12" s="117"/>
      <c r="B12" s="117"/>
      <c r="C12" s="117"/>
      <c r="D12" s="117"/>
      <c r="E12" s="117"/>
      <c r="F12" s="117"/>
      <c r="G12" s="117"/>
      <c r="H12" s="117"/>
      <c r="I12" s="117"/>
      <c r="J12" s="117"/>
      <c r="K12" s="117"/>
      <c r="L12" s="117"/>
      <c r="M12" s="117"/>
      <c r="N12" s="117"/>
    </row>
    <row r="13" spans="1:14" ht="15" hidden="1" customHeight="1" x14ac:dyDescent="0.35">
      <c r="A13" s="117"/>
      <c r="B13" s="117"/>
      <c r="C13" s="117"/>
      <c r="D13" s="117"/>
      <c r="E13" s="117"/>
      <c r="F13" s="117"/>
      <c r="G13" s="117"/>
      <c r="H13" s="117"/>
      <c r="I13" s="117"/>
      <c r="J13" s="117"/>
      <c r="K13" s="117"/>
      <c r="L13" s="117"/>
      <c r="M13" s="117"/>
      <c r="N13" s="117"/>
    </row>
    <row r="14" spans="1:14" ht="15" hidden="1" customHeight="1" x14ac:dyDescent="0.35">
      <c r="A14" s="117"/>
      <c r="B14" s="117"/>
      <c r="C14" s="117"/>
      <c r="D14" s="117"/>
      <c r="E14" s="117"/>
      <c r="F14" s="117"/>
      <c r="G14" s="117"/>
      <c r="H14" s="117"/>
      <c r="I14" s="117"/>
      <c r="J14" s="117"/>
      <c r="K14" s="117"/>
      <c r="L14" s="117"/>
      <c r="M14" s="117"/>
      <c r="N14" s="117"/>
    </row>
    <row r="15" spans="1:14" ht="15" hidden="1" customHeight="1" x14ac:dyDescent="0.35">
      <c r="A15" s="117"/>
      <c r="B15" s="117"/>
      <c r="C15" s="117"/>
      <c r="D15" s="117"/>
      <c r="E15" s="117"/>
      <c r="F15" s="117"/>
      <c r="G15" s="117"/>
      <c r="H15" s="117"/>
      <c r="I15" s="117"/>
      <c r="J15" s="117"/>
      <c r="K15" s="117"/>
      <c r="L15" s="117"/>
      <c r="M15" s="117"/>
      <c r="N15" s="117"/>
    </row>
    <row r="16" spans="1:14" ht="15" hidden="1" customHeight="1" x14ac:dyDescent="0.35">
      <c r="A16" s="117"/>
      <c r="B16" s="117"/>
      <c r="C16" s="117"/>
      <c r="D16" s="117"/>
      <c r="E16" s="117"/>
      <c r="F16" s="117"/>
      <c r="G16" s="117"/>
      <c r="H16" s="117"/>
      <c r="I16" s="117"/>
      <c r="J16" s="117"/>
      <c r="K16" s="117"/>
      <c r="L16" s="117"/>
      <c r="M16" s="117"/>
      <c r="N16" s="117"/>
    </row>
    <row r="17" spans="1:14" ht="15" hidden="1" customHeight="1" x14ac:dyDescent="0.35">
      <c r="A17" s="117"/>
      <c r="B17" s="117"/>
      <c r="C17" s="117"/>
      <c r="D17" s="117"/>
      <c r="E17" s="117"/>
      <c r="F17" s="117"/>
      <c r="G17" s="117"/>
      <c r="H17" s="117"/>
      <c r="I17" s="117"/>
      <c r="J17" s="117"/>
      <c r="K17" s="117"/>
      <c r="L17" s="117"/>
      <c r="M17" s="117"/>
      <c r="N17" s="117"/>
    </row>
    <row r="18" spans="1:14" ht="15" hidden="1" customHeight="1" x14ac:dyDescent="0.35">
      <c r="A18" s="117"/>
      <c r="B18" s="117"/>
      <c r="C18" s="117"/>
      <c r="D18" s="117"/>
      <c r="E18" s="117"/>
      <c r="F18" s="117"/>
      <c r="G18" s="117"/>
      <c r="H18" s="117"/>
      <c r="I18" s="117"/>
      <c r="J18" s="117"/>
      <c r="K18" s="117"/>
      <c r="L18" s="117"/>
      <c r="M18" s="117"/>
      <c r="N18" s="117"/>
    </row>
    <row r="19" spans="1:14" ht="15" hidden="1" customHeight="1" x14ac:dyDescent="0.35">
      <c r="A19" s="117"/>
      <c r="B19" s="117"/>
      <c r="C19" s="117"/>
      <c r="D19" s="117"/>
      <c r="E19" s="117"/>
      <c r="F19" s="117"/>
      <c r="G19" s="117"/>
      <c r="H19" s="117"/>
      <c r="I19" s="117"/>
      <c r="J19" s="117"/>
      <c r="K19" s="117"/>
      <c r="L19" s="117"/>
      <c r="M19" s="117"/>
      <c r="N19" s="117"/>
    </row>
    <row r="20" spans="1:14" ht="15" hidden="1" customHeight="1" x14ac:dyDescent="0.35">
      <c r="A20" s="117"/>
      <c r="B20" s="117"/>
      <c r="C20" s="117"/>
      <c r="D20" s="117"/>
      <c r="E20" s="117"/>
      <c r="F20" s="117"/>
      <c r="G20" s="117"/>
      <c r="H20" s="117"/>
      <c r="I20" s="117"/>
      <c r="J20" s="117"/>
      <c r="K20" s="117"/>
      <c r="L20" s="117"/>
      <c r="M20" s="117"/>
      <c r="N20" s="117"/>
    </row>
    <row r="21" spans="1:14" ht="15" hidden="1" customHeight="1" x14ac:dyDescent="0.35">
      <c r="A21" s="117"/>
      <c r="B21" s="117"/>
      <c r="C21" s="117"/>
      <c r="D21" s="117"/>
      <c r="E21" s="117"/>
      <c r="F21" s="117"/>
      <c r="G21" s="117"/>
      <c r="H21" s="117"/>
      <c r="I21" s="117"/>
      <c r="J21" s="117"/>
      <c r="K21" s="117"/>
      <c r="L21" s="117"/>
      <c r="M21" s="117"/>
      <c r="N21" s="117"/>
    </row>
    <row r="22" spans="1:14" x14ac:dyDescent="0.35">
      <c r="A22" s="120"/>
      <c r="B22" s="121"/>
      <c r="C22" s="121"/>
      <c r="D22" s="121"/>
      <c r="E22" s="121"/>
      <c r="F22" s="121"/>
      <c r="G22" s="121"/>
      <c r="H22" s="121"/>
      <c r="I22" s="121"/>
      <c r="J22" s="121"/>
      <c r="K22" s="121"/>
      <c r="L22" s="30"/>
    </row>
    <row r="23" spans="1:14" x14ac:dyDescent="0.35">
      <c r="A23" s="126"/>
      <c r="B23" s="126"/>
      <c r="C23" s="126"/>
      <c r="D23" s="126"/>
      <c r="E23" s="126"/>
      <c r="F23" s="126"/>
      <c r="G23" s="126"/>
      <c r="H23" s="126"/>
      <c r="I23" s="126"/>
      <c r="J23" s="126"/>
      <c r="K23" s="126"/>
      <c r="L23" s="126"/>
      <c r="M23" s="126"/>
      <c r="N23" s="126"/>
    </row>
    <row r="24" spans="1:14" x14ac:dyDescent="0.35">
      <c r="A24" s="126"/>
      <c r="B24" s="126"/>
      <c r="C24" s="126"/>
      <c r="D24" s="126"/>
      <c r="E24" s="126"/>
      <c r="F24" s="126"/>
      <c r="G24" s="126"/>
      <c r="H24" s="126"/>
      <c r="I24" s="126"/>
      <c r="J24" s="126"/>
      <c r="K24" s="126"/>
      <c r="L24" s="126"/>
      <c r="M24" s="126"/>
      <c r="N24" s="126"/>
    </row>
    <row r="25" spans="1:14" x14ac:dyDescent="0.35">
      <c r="A25" s="120"/>
      <c r="B25" s="121"/>
      <c r="C25" s="121"/>
      <c r="D25" s="121"/>
      <c r="E25" s="121"/>
      <c r="F25" s="121"/>
      <c r="G25" s="121"/>
      <c r="H25" s="121"/>
      <c r="I25" s="121"/>
      <c r="J25" s="121"/>
      <c r="K25" s="121"/>
      <c r="L25" s="121"/>
    </row>
    <row r="26" spans="1:14" x14ac:dyDescent="0.35">
      <c r="A26" s="120"/>
      <c r="B26" s="121"/>
      <c r="C26" s="121"/>
      <c r="D26" s="121"/>
      <c r="E26" s="121"/>
      <c r="F26" s="121"/>
      <c r="G26" s="121"/>
      <c r="H26" s="121"/>
      <c r="I26" s="121"/>
      <c r="J26" s="121"/>
      <c r="K26" s="121"/>
      <c r="L26" s="121"/>
    </row>
    <row r="27" spans="1:14" x14ac:dyDescent="0.35">
      <c r="A27" s="124"/>
      <c r="B27" s="124"/>
      <c r="C27" s="124"/>
      <c r="D27" s="124"/>
      <c r="E27" s="124"/>
      <c r="F27" s="124"/>
      <c r="G27" s="124"/>
      <c r="H27" s="124"/>
      <c r="I27" s="124"/>
      <c r="J27" s="124"/>
      <c r="K27" s="124"/>
      <c r="L27" s="124"/>
      <c r="M27" s="124"/>
      <c r="N27" s="124"/>
    </row>
    <row r="28" spans="1:14" x14ac:dyDescent="0.35">
      <c r="A28" s="122"/>
      <c r="B28" s="123"/>
      <c r="C28" s="123"/>
      <c r="D28" s="123"/>
      <c r="E28" s="123"/>
      <c r="F28" s="123"/>
      <c r="G28" s="123"/>
      <c r="H28" s="123"/>
      <c r="I28" s="123"/>
      <c r="J28" s="123"/>
      <c r="K28" s="30"/>
      <c r="L28" s="30"/>
    </row>
    <row r="29" spans="1:14" x14ac:dyDescent="0.35">
      <c r="A29" s="125"/>
      <c r="B29" s="125"/>
      <c r="C29" s="125"/>
      <c r="D29" s="125"/>
      <c r="E29" s="125"/>
      <c r="F29" s="125"/>
      <c r="G29" s="125"/>
      <c r="H29" s="125"/>
      <c r="I29" s="125"/>
      <c r="J29" s="125"/>
      <c r="K29" s="125"/>
      <c r="L29" s="125"/>
      <c r="M29" s="125"/>
      <c r="N29" s="125"/>
    </row>
    <row r="30" spans="1:14" x14ac:dyDescent="0.35">
      <c r="A30" s="125"/>
      <c r="B30" s="125"/>
      <c r="C30" s="125"/>
      <c r="D30" s="125"/>
      <c r="E30" s="125"/>
      <c r="F30" s="125"/>
      <c r="G30" s="125"/>
      <c r="H30" s="125"/>
      <c r="I30" s="125"/>
      <c r="J30" s="125"/>
      <c r="K30" s="125"/>
      <c r="L30" s="125"/>
      <c r="M30" s="125"/>
      <c r="N30" s="125"/>
    </row>
    <row r="31" spans="1:14" x14ac:dyDescent="0.35">
      <c r="A31" s="124"/>
      <c r="B31" s="124"/>
      <c r="C31" s="124"/>
      <c r="D31" s="124"/>
      <c r="I31" s="30"/>
      <c r="J31" s="30"/>
      <c r="K31" s="30"/>
      <c r="L31" s="30"/>
    </row>
    <row r="32" spans="1:14" x14ac:dyDescent="0.35">
      <c r="A32" s="77"/>
      <c r="B32" s="78"/>
      <c r="C32" s="78"/>
      <c r="D32" s="78"/>
      <c r="I32" s="30"/>
      <c r="J32" s="30"/>
      <c r="K32" s="30"/>
      <c r="L32" s="30"/>
    </row>
  </sheetData>
  <sheetProtection algorithmName="SHA-512" hashValue="TWXme4Y2ZsdRHFUn8AMitZQ4wIELbFJCLmo7AOgPEEiOCH94QyRi69zQhbt7/1PHib604vKjJG97ZRw6UP3iCA==" saltValue="HY4a75TNDTZhqRl8srXX4A==" spinCount="100000" sheet="1" objects="1" scenarios="1"/>
  <mergeCells count="11">
    <mergeCell ref="A31:D31"/>
    <mergeCell ref="A27:N27"/>
    <mergeCell ref="A29:N30"/>
    <mergeCell ref="A22:K22"/>
    <mergeCell ref="A24:N24"/>
    <mergeCell ref="A23:N23"/>
    <mergeCell ref="A2:N21"/>
    <mergeCell ref="A1:H1"/>
    <mergeCell ref="A25:L25"/>
    <mergeCell ref="A26:L26"/>
    <mergeCell ref="A28:J28"/>
  </mergeCells>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P67"/>
  <sheetViews>
    <sheetView tabSelected="1" zoomScale="80" zoomScaleNormal="80" workbookViewId="0">
      <selection activeCell="G6" sqref="G6"/>
    </sheetView>
  </sheetViews>
  <sheetFormatPr defaultColWidth="9.1796875" defaultRowHeight="14.5" x14ac:dyDescent="0.35"/>
  <cols>
    <col min="1" max="1" width="2.54296875" bestFit="1" customWidth="1"/>
    <col min="2" max="2" width="3.26953125" customWidth="1"/>
    <col min="3" max="3" width="3.453125" customWidth="1"/>
    <col min="4" max="4" width="3.7265625" customWidth="1"/>
    <col min="5" max="5" width="4" customWidth="1"/>
    <col min="6" max="6" width="28.26953125" customWidth="1"/>
    <col min="7" max="7" width="21.453125" customWidth="1"/>
    <col min="8" max="8" width="19.453125" customWidth="1"/>
    <col min="9" max="9" width="14.54296875" bestFit="1" customWidth="1"/>
    <col min="10" max="10" width="15.7265625" bestFit="1" customWidth="1"/>
    <col min="11" max="11" width="15" customWidth="1"/>
    <col min="12" max="12" width="15.7265625" bestFit="1" customWidth="1"/>
    <col min="13" max="13" width="12.81640625" bestFit="1" customWidth="1"/>
    <col min="14" max="14" width="15.54296875" customWidth="1"/>
    <col min="15" max="15" width="12.7265625" hidden="1" customWidth="1"/>
    <col min="16" max="16" width="19.54296875" hidden="1" customWidth="1"/>
  </cols>
  <sheetData>
    <row r="1" spans="1:16" ht="15.5" x14ac:dyDescent="0.35">
      <c r="A1" s="82">
        <v>0</v>
      </c>
      <c r="B1" s="138" t="s">
        <v>219</v>
      </c>
      <c r="C1" s="139"/>
      <c r="D1" s="139"/>
      <c r="E1" s="139"/>
      <c r="F1" s="139"/>
      <c r="G1" s="139"/>
      <c r="H1" s="139"/>
      <c r="I1" s="139"/>
      <c r="J1" s="139"/>
      <c r="K1" s="139"/>
      <c r="L1" s="139"/>
      <c r="M1" s="147"/>
      <c r="N1" s="147"/>
    </row>
    <row r="2" spans="1:16" ht="15.5" x14ac:dyDescent="0.35">
      <c r="A2" s="83">
        <v>0</v>
      </c>
      <c r="B2" s="146" t="s">
        <v>5</v>
      </c>
      <c r="C2" s="146"/>
      <c r="D2" s="146"/>
      <c r="E2" s="146"/>
      <c r="F2" s="138" t="s">
        <v>105</v>
      </c>
      <c r="G2" s="140"/>
      <c r="H2" s="140"/>
      <c r="I2" s="140"/>
      <c r="J2" s="141"/>
      <c r="K2" s="140"/>
      <c r="L2" s="140"/>
      <c r="M2" s="140"/>
      <c r="N2" s="140"/>
    </row>
    <row r="3" spans="1:16" ht="15.5" x14ac:dyDescent="0.35">
      <c r="A3" s="83">
        <v>0</v>
      </c>
      <c r="B3" s="135" t="s">
        <v>6</v>
      </c>
      <c r="C3" s="136"/>
      <c r="D3" s="136"/>
      <c r="E3" s="137"/>
      <c r="F3" s="138" t="s">
        <v>136</v>
      </c>
      <c r="G3" s="140"/>
      <c r="H3" s="140"/>
      <c r="I3" s="141"/>
      <c r="J3" s="142"/>
      <c r="K3" s="142"/>
      <c r="L3" s="142"/>
      <c r="M3" s="142"/>
      <c r="N3" s="142"/>
    </row>
    <row r="4" spans="1:16" ht="16" thickBot="1" x14ac:dyDescent="0.4">
      <c r="A4" s="83">
        <v>0</v>
      </c>
      <c r="B4" s="132" t="s">
        <v>103</v>
      </c>
      <c r="C4" s="133"/>
      <c r="D4" s="133"/>
      <c r="E4" s="134"/>
      <c r="F4" s="144"/>
      <c r="G4" s="145"/>
      <c r="H4" s="85" t="s">
        <v>104</v>
      </c>
      <c r="I4" s="144"/>
      <c r="J4" s="145"/>
      <c r="K4" s="86" t="s">
        <v>102</v>
      </c>
      <c r="L4" s="143"/>
      <c r="M4" s="142"/>
      <c r="N4" s="139"/>
    </row>
    <row r="5" spans="1:16" ht="62.5" thickBot="1" x14ac:dyDescent="0.4">
      <c r="A5" s="84">
        <v>0</v>
      </c>
      <c r="B5" s="129"/>
      <c r="C5" s="130"/>
      <c r="D5" s="130"/>
      <c r="E5" s="131"/>
      <c r="F5" s="7" t="s">
        <v>195</v>
      </c>
      <c r="G5" s="79" t="s">
        <v>114</v>
      </c>
      <c r="H5" s="79" t="s">
        <v>132</v>
      </c>
      <c r="I5" s="79" t="s">
        <v>115</v>
      </c>
      <c r="J5" s="79" t="s">
        <v>133</v>
      </c>
      <c r="K5" s="79" t="s">
        <v>116</v>
      </c>
      <c r="L5" s="87" t="s">
        <v>134</v>
      </c>
      <c r="M5" s="87" t="s">
        <v>117</v>
      </c>
      <c r="N5" s="87" t="s">
        <v>135</v>
      </c>
      <c r="O5" s="59" t="s">
        <v>3</v>
      </c>
      <c r="P5" s="7" t="s">
        <v>109</v>
      </c>
    </row>
    <row r="6" spans="1:16" ht="15.5" x14ac:dyDescent="0.35">
      <c r="A6" s="8">
        <v>1</v>
      </c>
      <c r="B6" s="8">
        <v>2</v>
      </c>
      <c r="C6" s="8" t="s">
        <v>49</v>
      </c>
      <c r="D6" s="8">
        <v>0</v>
      </c>
      <c r="E6" s="8">
        <v>1</v>
      </c>
      <c r="F6" s="9" t="s">
        <v>31</v>
      </c>
      <c r="G6" s="3"/>
      <c r="H6" s="3"/>
      <c r="I6" s="3"/>
      <c r="J6" s="3"/>
      <c r="K6" s="3"/>
      <c r="L6" s="3"/>
      <c r="M6" s="3"/>
      <c r="N6" s="3"/>
      <c r="O6" s="10">
        <f>ROUND(0.05/74*60,2)</f>
        <v>0.04</v>
      </c>
      <c r="P6" s="10">
        <f t="shared" ref="P6:P49" si="0">O6*(H6+J6+L6+N6)</f>
        <v>0</v>
      </c>
    </row>
    <row r="7" spans="1:16" ht="15.5" x14ac:dyDescent="0.35">
      <c r="A7" s="8">
        <v>1</v>
      </c>
      <c r="B7" s="8">
        <v>2</v>
      </c>
      <c r="C7" s="8" t="s">
        <v>49</v>
      </c>
      <c r="D7" s="8">
        <v>0</v>
      </c>
      <c r="E7" s="8">
        <v>2</v>
      </c>
      <c r="F7" s="9" t="s">
        <v>15</v>
      </c>
      <c r="G7" s="3"/>
      <c r="H7" s="3"/>
      <c r="I7" s="3"/>
      <c r="J7" s="3"/>
      <c r="K7" s="3"/>
      <c r="L7" s="3"/>
      <c r="M7" s="3"/>
      <c r="N7" s="3"/>
      <c r="O7" s="10">
        <f>ROUND(0.05/74*74,2)</f>
        <v>0.05</v>
      </c>
      <c r="P7" s="10">
        <f t="shared" si="0"/>
        <v>0</v>
      </c>
    </row>
    <row r="8" spans="1:16" ht="15.5" x14ac:dyDescent="0.35">
      <c r="A8" s="8">
        <v>1</v>
      </c>
      <c r="B8" s="8">
        <v>2</v>
      </c>
      <c r="C8" s="8" t="s">
        <v>49</v>
      </c>
      <c r="D8" s="8">
        <v>0</v>
      </c>
      <c r="E8" s="8">
        <v>3</v>
      </c>
      <c r="F8" s="9" t="s">
        <v>16</v>
      </c>
      <c r="G8" s="3"/>
      <c r="H8" s="3"/>
      <c r="I8" s="3"/>
      <c r="J8" s="3"/>
      <c r="K8" s="3"/>
      <c r="L8" s="3"/>
      <c r="M8" s="3"/>
      <c r="N8" s="3"/>
      <c r="O8" s="10">
        <f>ROUND(0.05/74*80,2)</f>
        <v>0.05</v>
      </c>
      <c r="P8" s="10">
        <f t="shared" si="0"/>
        <v>0</v>
      </c>
    </row>
    <row r="9" spans="1:16" ht="15.5" x14ac:dyDescent="0.35">
      <c r="A9" s="8">
        <v>1</v>
      </c>
      <c r="B9" s="8">
        <v>2</v>
      </c>
      <c r="C9" s="8" t="s">
        <v>49</v>
      </c>
      <c r="D9" s="8">
        <v>0</v>
      </c>
      <c r="E9" s="8">
        <v>4</v>
      </c>
      <c r="F9" s="9" t="s">
        <v>50</v>
      </c>
      <c r="G9" s="3"/>
      <c r="H9" s="3"/>
      <c r="I9" s="3"/>
      <c r="J9" s="3"/>
      <c r="K9" s="3"/>
      <c r="L9" s="3"/>
      <c r="M9" s="3"/>
      <c r="N9" s="3"/>
      <c r="O9" s="10">
        <f>ROUND(0.05/74*100,2)</f>
        <v>7.0000000000000007E-2</v>
      </c>
      <c r="P9" s="10">
        <f t="shared" si="0"/>
        <v>0</v>
      </c>
    </row>
    <row r="10" spans="1:16" ht="15.5" x14ac:dyDescent="0.35">
      <c r="A10" s="8">
        <v>1</v>
      </c>
      <c r="B10" s="8">
        <v>2</v>
      </c>
      <c r="C10" s="8" t="s">
        <v>52</v>
      </c>
      <c r="D10" s="8">
        <v>0</v>
      </c>
      <c r="E10" s="8">
        <v>1</v>
      </c>
      <c r="F10" s="9" t="s">
        <v>32</v>
      </c>
      <c r="G10" s="3"/>
      <c r="H10" s="3"/>
      <c r="I10" s="3"/>
      <c r="J10" s="3"/>
      <c r="K10" s="3"/>
      <c r="L10" s="3"/>
      <c r="M10" s="3"/>
      <c r="N10" s="3"/>
      <c r="O10" s="10">
        <f>ROUND(0.05/74*60,2)</f>
        <v>0.04</v>
      </c>
      <c r="P10" s="10">
        <f t="shared" si="0"/>
        <v>0</v>
      </c>
    </row>
    <row r="11" spans="1:16" ht="15.5" x14ac:dyDescent="0.35">
      <c r="A11" s="8">
        <v>1</v>
      </c>
      <c r="B11" s="8">
        <v>2</v>
      </c>
      <c r="C11" s="8" t="s">
        <v>52</v>
      </c>
      <c r="D11" s="8">
        <v>0</v>
      </c>
      <c r="E11" s="8">
        <v>2</v>
      </c>
      <c r="F11" s="9" t="s">
        <v>17</v>
      </c>
      <c r="G11" s="3"/>
      <c r="H11" s="3"/>
      <c r="I11" s="3"/>
      <c r="J11" s="3"/>
      <c r="K11" s="3"/>
      <c r="L11" s="3"/>
      <c r="M11" s="3"/>
      <c r="N11" s="3"/>
      <c r="O11" s="10">
        <f>ROUND(0.05/74*74,2)</f>
        <v>0.05</v>
      </c>
      <c r="P11" s="10">
        <f t="shared" si="0"/>
        <v>0</v>
      </c>
    </row>
    <row r="12" spans="1:16" ht="15.5" x14ac:dyDescent="0.35">
      <c r="A12" s="8">
        <v>1</v>
      </c>
      <c r="B12" s="8">
        <v>2</v>
      </c>
      <c r="C12" s="8" t="s">
        <v>52</v>
      </c>
      <c r="D12" s="8">
        <v>0</v>
      </c>
      <c r="E12" s="8">
        <v>3</v>
      </c>
      <c r="F12" s="9" t="s">
        <v>18</v>
      </c>
      <c r="G12" s="3"/>
      <c r="H12" s="3"/>
      <c r="I12" s="3"/>
      <c r="J12" s="3"/>
      <c r="K12" s="3"/>
      <c r="L12" s="3"/>
      <c r="M12" s="3"/>
      <c r="N12" s="3"/>
      <c r="O12" s="10">
        <f>ROUND(0.05/74*80,2)</f>
        <v>0.05</v>
      </c>
      <c r="P12" s="10">
        <f t="shared" si="0"/>
        <v>0</v>
      </c>
    </row>
    <row r="13" spans="1:16" ht="15.5" x14ac:dyDescent="0.35">
      <c r="A13" s="8">
        <v>1</v>
      </c>
      <c r="B13" s="8">
        <v>2</v>
      </c>
      <c r="C13" s="8" t="s">
        <v>52</v>
      </c>
      <c r="D13" s="8">
        <v>0</v>
      </c>
      <c r="E13" s="8">
        <v>4</v>
      </c>
      <c r="F13" s="9" t="s">
        <v>51</v>
      </c>
      <c r="G13" s="3"/>
      <c r="H13" s="3"/>
      <c r="I13" s="3"/>
      <c r="J13" s="3"/>
      <c r="K13" s="3"/>
      <c r="L13" s="3"/>
      <c r="M13" s="3"/>
      <c r="N13" s="3"/>
      <c r="O13" s="10">
        <f>ROUND(0.05/74*100,2)</f>
        <v>7.0000000000000007E-2</v>
      </c>
      <c r="P13" s="10">
        <f t="shared" si="0"/>
        <v>0</v>
      </c>
    </row>
    <row r="14" spans="1:16" ht="15.5" x14ac:dyDescent="0.35">
      <c r="A14" s="8">
        <v>1</v>
      </c>
      <c r="B14" s="8">
        <v>3</v>
      </c>
      <c r="C14" s="8" t="s">
        <v>54</v>
      </c>
      <c r="D14" s="8">
        <v>0</v>
      </c>
      <c r="E14" s="8">
        <v>1</v>
      </c>
      <c r="F14" s="9" t="s">
        <v>37</v>
      </c>
      <c r="G14" s="3"/>
      <c r="H14" s="3"/>
      <c r="I14" s="3"/>
      <c r="J14" s="3"/>
      <c r="K14" s="3"/>
      <c r="L14" s="3"/>
      <c r="M14" s="3"/>
      <c r="N14" s="3"/>
      <c r="O14" s="10">
        <f>ROUND(0.05/700*35,2)</f>
        <v>0</v>
      </c>
      <c r="P14" s="10">
        <f t="shared" si="0"/>
        <v>0</v>
      </c>
    </row>
    <row r="15" spans="1:16" ht="15.5" x14ac:dyDescent="0.35">
      <c r="A15" s="8">
        <v>1</v>
      </c>
      <c r="B15" s="8">
        <v>3</v>
      </c>
      <c r="C15" s="8" t="s">
        <v>54</v>
      </c>
      <c r="D15" s="8">
        <v>0</v>
      </c>
      <c r="E15" s="8">
        <v>2</v>
      </c>
      <c r="F15" s="9" t="s">
        <v>36</v>
      </c>
      <c r="G15" s="3"/>
      <c r="H15" s="3"/>
      <c r="I15" s="3"/>
      <c r="J15" s="3"/>
      <c r="K15" s="3"/>
      <c r="L15" s="3"/>
      <c r="M15" s="3"/>
      <c r="N15" s="3"/>
      <c r="O15" s="10">
        <f>ROUND(0.05/700*50,2)</f>
        <v>0</v>
      </c>
      <c r="P15" s="10">
        <f t="shared" si="0"/>
        <v>0</v>
      </c>
    </row>
    <row r="16" spans="1:16" ht="15.5" x14ac:dyDescent="0.35">
      <c r="A16" s="8">
        <v>1</v>
      </c>
      <c r="B16" s="8">
        <v>3</v>
      </c>
      <c r="C16" s="8" t="s">
        <v>54</v>
      </c>
      <c r="D16" s="8">
        <v>0</v>
      </c>
      <c r="E16" s="8">
        <v>3</v>
      </c>
      <c r="F16" s="9" t="s">
        <v>35</v>
      </c>
      <c r="G16" s="3"/>
      <c r="H16" s="3"/>
      <c r="I16" s="3"/>
      <c r="J16" s="3"/>
      <c r="K16" s="3"/>
      <c r="L16" s="3"/>
      <c r="M16" s="3"/>
      <c r="N16" s="3"/>
      <c r="O16" s="10">
        <f>ROUND(0.05/700*66,2)</f>
        <v>0</v>
      </c>
      <c r="P16" s="10">
        <f t="shared" si="0"/>
        <v>0</v>
      </c>
    </row>
    <row r="17" spans="1:16" ht="15.5" x14ac:dyDescent="0.35">
      <c r="A17" s="8">
        <v>1</v>
      </c>
      <c r="B17" s="8">
        <v>3</v>
      </c>
      <c r="C17" s="8" t="s">
        <v>54</v>
      </c>
      <c r="D17" s="8">
        <v>0</v>
      </c>
      <c r="E17" s="8">
        <v>4</v>
      </c>
      <c r="F17" s="9" t="s">
        <v>34</v>
      </c>
      <c r="G17" s="3"/>
      <c r="H17" s="3"/>
      <c r="I17" s="3"/>
      <c r="J17" s="3"/>
      <c r="K17" s="3"/>
      <c r="L17" s="3"/>
      <c r="M17" s="3"/>
      <c r="N17" s="3"/>
      <c r="O17" s="10">
        <f>ROUND(0.05/700*70,2)</f>
        <v>0.01</v>
      </c>
      <c r="P17" s="10">
        <f t="shared" si="0"/>
        <v>0</v>
      </c>
    </row>
    <row r="18" spans="1:16" ht="15.5" x14ac:dyDescent="0.35">
      <c r="A18" s="8">
        <v>1</v>
      </c>
      <c r="B18" s="8">
        <v>3</v>
      </c>
      <c r="C18" s="8" t="s">
        <v>55</v>
      </c>
      <c r="D18" s="8">
        <v>1</v>
      </c>
      <c r="E18" s="8">
        <v>0</v>
      </c>
      <c r="F18" s="9" t="s">
        <v>38</v>
      </c>
      <c r="G18" s="3"/>
      <c r="H18" s="3"/>
      <c r="I18" s="3"/>
      <c r="J18" s="3"/>
      <c r="K18" s="3"/>
      <c r="L18" s="3"/>
      <c r="M18" s="3"/>
      <c r="N18" s="3"/>
      <c r="O18" s="10">
        <f>ROUND(0.05/700*650,2)</f>
        <v>0.05</v>
      </c>
      <c r="P18" s="10">
        <f t="shared" si="0"/>
        <v>0</v>
      </c>
    </row>
    <row r="19" spans="1:16" ht="15.5" x14ac:dyDescent="0.35">
      <c r="A19" s="8">
        <v>1</v>
      </c>
      <c r="B19" s="8">
        <v>3</v>
      </c>
      <c r="C19" s="8" t="s">
        <v>55</v>
      </c>
      <c r="D19" s="8">
        <v>1</v>
      </c>
      <c r="E19" s="8">
        <v>1</v>
      </c>
      <c r="F19" s="9" t="s">
        <v>39</v>
      </c>
      <c r="G19" s="3"/>
      <c r="H19" s="3"/>
      <c r="I19" s="3"/>
      <c r="J19" s="3"/>
      <c r="K19" s="3"/>
      <c r="L19" s="3"/>
      <c r="M19" s="3"/>
      <c r="N19" s="3"/>
      <c r="O19" s="10">
        <f>ROUND(0.05/700*700,2)</f>
        <v>0.05</v>
      </c>
      <c r="P19" s="10">
        <f t="shared" si="0"/>
        <v>0</v>
      </c>
    </row>
    <row r="20" spans="1:16" ht="15.5" x14ac:dyDescent="0.35">
      <c r="A20" s="8">
        <v>1</v>
      </c>
      <c r="B20" s="8">
        <v>3</v>
      </c>
      <c r="C20" s="8" t="s">
        <v>55</v>
      </c>
      <c r="D20" s="8">
        <v>1</v>
      </c>
      <c r="E20" s="8">
        <v>2</v>
      </c>
      <c r="F20" s="9" t="s">
        <v>40</v>
      </c>
      <c r="G20" s="3"/>
      <c r="H20" s="3"/>
      <c r="I20" s="3"/>
      <c r="J20" s="3"/>
      <c r="K20" s="3"/>
      <c r="L20" s="3"/>
      <c r="M20" s="3"/>
      <c r="N20" s="3"/>
      <c r="O20" s="10">
        <f>ROUND(0.05/700*800,2)</f>
        <v>0.06</v>
      </c>
      <c r="P20" s="10">
        <f t="shared" si="0"/>
        <v>0</v>
      </c>
    </row>
    <row r="21" spans="1:16" ht="15.5" x14ac:dyDescent="0.35">
      <c r="A21" s="8">
        <v>1</v>
      </c>
      <c r="B21" s="8">
        <v>3</v>
      </c>
      <c r="C21" s="8" t="s">
        <v>55</v>
      </c>
      <c r="D21" s="8">
        <v>1</v>
      </c>
      <c r="E21" s="8">
        <v>4</v>
      </c>
      <c r="F21" s="9" t="s">
        <v>58</v>
      </c>
      <c r="G21" s="3"/>
      <c r="H21" s="3"/>
      <c r="I21" s="3"/>
      <c r="J21" s="3"/>
      <c r="K21" s="3"/>
      <c r="L21" s="3"/>
      <c r="M21" s="3"/>
      <c r="N21" s="3"/>
      <c r="O21" s="10">
        <f>ROUND(0.05/700*1300,2)</f>
        <v>0.09</v>
      </c>
      <c r="P21" s="10">
        <f t="shared" si="0"/>
        <v>0</v>
      </c>
    </row>
    <row r="22" spans="1:16" ht="15.5" x14ac:dyDescent="0.35">
      <c r="A22" s="8">
        <v>1</v>
      </c>
      <c r="B22" s="8">
        <v>3</v>
      </c>
      <c r="C22" s="8" t="s">
        <v>56</v>
      </c>
      <c r="D22" s="8">
        <v>1</v>
      </c>
      <c r="E22" s="8">
        <v>0</v>
      </c>
      <c r="F22" s="9" t="s">
        <v>41</v>
      </c>
      <c r="G22" s="3"/>
      <c r="H22" s="3"/>
      <c r="I22" s="3"/>
      <c r="J22" s="3"/>
      <c r="K22" s="3"/>
      <c r="L22" s="3"/>
      <c r="M22" s="3"/>
      <c r="N22" s="3"/>
      <c r="O22" s="10">
        <f>ROUND(0.05/700*650,2)</f>
        <v>0.05</v>
      </c>
      <c r="P22" s="10">
        <f t="shared" si="0"/>
        <v>0</v>
      </c>
    </row>
    <row r="23" spans="1:16" ht="15.5" x14ac:dyDescent="0.35">
      <c r="A23" s="8">
        <v>1</v>
      </c>
      <c r="B23" s="8">
        <v>3</v>
      </c>
      <c r="C23" s="8" t="s">
        <v>56</v>
      </c>
      <c r="D23" s="8">
        <v>1</v>
      </c>
      <c r="E23" s="8">
        <v>1</v>
      </c>
      <c r="F23" s="9" t="s">
        <v>42</v>
      </c>
      <c r="G23" s="3"/>
      <c r="H23" s="3"/>
      <c r="I23" s="3"/>
      <c r="J23" s="3"/>
      <c r="K23" s="3"/>
      <c r="L23" s="3"/>
      <c r="M23" s="3"/>
      <c r="N23" s="3"/>
      <c r="O23" s="10">
        <f>ROUND(0.05/700*700,2)</f>
        <v>0.05</v>
      </c>
      <c r="P23" s="10">
        <f t="shared" si="0"/>
        <v>0</v>
      </c>
    </row>
    <row r="24" spans="1:16" ht="15.5" x14ac:dyDescent="0.35">
      <c r="A24" s="8">
        <v>1</v>
      </c>
      <c r="B24" s="8">
        <v>3</v>
      </c>
      <c r="C24" s="8" t="s">
        <v>56</v>
      </c>
      <c r="D24" s="8">
        <v>1</v>
      </c>
      <c r="E24" s="8">
        <v>2</v>
      </c>
      <c r="F24" s="9" t="s">
        <v>43</v>
      </c>
      <c r="G24" s="3"/>
      <c r="H24" s="3"/>
      <c r="I24" s="3"/>
      <c r="J24" s="3"/>
      <c r="K24" s="3"/>
      <c r="L24" s="3"/>
      <c r="M24" s="3"/>
      <c r="N24" s="3"/>
      <c r="O24" s="10">
        <f>ROUND(0.05/700*800,2)</f>
        <v>0.06</v>
      </c>
      <c r="P24" s="10">
        <f t="shared" si="0"/>
        <v>0</v>
      </c>
    </row>
    <row r="25" spans="1:16" ht="15.5" x14ac:dyDescent="0.35">
      <c r="A25" s="8">
        <v>1</v>
      </c>
      <c r="B25" s="8">
        <v>3</v>
      </c>
      <c r="C25" s="8" t="s">
        <v>56</v>
      </c>
      <c r="D25" s="8">
        <v>1</v>
      </c>
      <c r="E25" s="8">
        <v>4</v>
      </c>
      <c r="F25" s="9" t="s">
        <v>59</v>
      </c>
      <c r="G25" s="3"/>
      <c r="H25" s="3"/>
      <c r="I25" s="3"/>
      <c r="J25" s="3"/>
      <c r="K25" s="3"/>
      <c r="L25" s="3"/>
      <c r="M25" s="3"/>
      <c r="N25" s="3"/>
      <c r="O25" s="10">
        <f>ROUND(0.05/700*1300,2)</f>
        <v>0.09</v>
      </c>
      <c r="P25" s="10">
        <f t="shared" si="0"/>
        <v>0</v>
      </c>
    </row>
    <row r="26" spans="1:16" ht="15.5" x14ac:dyDescent="0.35">
      <c r="A26" s="8">
        <v>1</v>
      </c>
      <c r="B26" s="8">
        <v>3</v>
      </c>
      <c r="C26" s="8" t="s">
        <v>57</v>
      </c>
      <c r="D26" s="8">
        <v>0</v>
      </c>
      <c r="E26" s="8">
        <v>1</v>
      </c>
      <c r="F26" s="9" t="s">
        <v>33</v>
      </c>
      <c r="G26" s="3"/>
      <c r="H26" s="3"/>
      <c r="I26" s="3"/>
      <c r="J26" s="3"/>
      <c r="K26" s="3"/>
      <c r="L26" s="3"/>
      <c r="M26" s="3"/>
      <c r="N26" s="3"/>
      <c r="O26" s="10">
        <f>ROUND(0.05/700*200,2)</f>
        <v>0.01</v>
      </c>
      <c r="P26" s="10">
        <f t="shared" si="0"/>
        <v>0</v>
      </c>
    </row>
    <row r="27" spans="1:16" ht="15.5" x14ac:dyDescent="0.35">
      <c r="A27" s="8">
        <v>1</v>
      </c>
      <c r="B27" s="8">
        <v>3</v>
      </c>
      <c r="C27" s="8" t="s">
        <v>57</v>
      </c>
      <c r="D27" s="8">
        <v>0</v>
      </c>
      <c r="E27" s="8">
        <v>2</v>
      </c>
      <c r="F27" s="9" t="s">
        <v>44</v>
      </c>
      <c r="G27" s="3"/>
      <c r="H27" s="3"/>
      <c r="I27" s="3"/>
      <c r="J27" s="3"/>
      <c r="K27" s="3"/>
      <c r="L27" s="3"/>
      <c r="M27" s="3"/>
      <c r="N27" s="3"/>
      <c r="O27" s="10">
        <f>ROUND(0.05/700*180,2)</f>
        <v>0.01</v>
      </c>
      <c r="P27" s="10">
        <f t="shared" si="0"/>
        <v>0</v>
      </c>
    </row>
    <row r="28" spans="1:16" ht="15.5" x14ac:dyDescent="0.35">
      <c r="A28" s="8">
        <v>1</v>
      </c>
      <c r="B28" s="8">
        <v>3</v>
      </c>
      <c r="C28" s="8" t="s">
        <v>57</v>
      </c>
      <c r="D28" s="8">
        <v>0</v>
      </c>
      <c r="E28" s="8">
        <v>3</v>
      </c>
      <c r="F28" s="9" t="s">
        <v>45</v>
      </c>
      <c r="G28" s="3"/>
      <c r="H28" s="3"/>
      <c r="I28" s="3"/>
      <c r="J28" s="3"/>
      <c r="K28" s="3"/>
      <c r="L28" s="3"/>
      <c r="M28" s="3"/>
      <c r="N28" s="3"/>
      <c r="O28" s="10">
        <f>ROUND(0.05/700*210,2)</f>
        <v>0.02</v>
      </c>
      <c r="P28" s="10">
        <f t="shared" si="0"/>
        <v>0</v>
      </c>
    </row>
    <row r="29" spans="1:16" ht="15.5" x14ac:dyDescent="0.35">
      <c r="A29" s="8">
        <v>1</v>
      </c>
      <c r="B29" s="8">
        <v>3</v>
      </c>
      <c r="C29" s="8" t="s">
        <v>57</v>
      </c>
      <c r="D29" s="8">
        <v>0</v>
      </c>
      <c r="E29" s="8">
        <v>4</v>
      </c>
      <c r="F29" s="9" t="s">
        <v>46</v>
      </c>
      <c r="G29" s="3"/>
      <c r="H29" s="3"/>
      <c r="I29" s="3"/>
      <c r="J29" s="3"/>
      <c r="K29" s="3"/>
      <c r="L29" s="3"/>
      <c r="M29" s="3"/>
      <c r="N29" s="3"/>
      <c r="O29" s="10">
        <f>ROUND(0.05/700*250,2)</f>
        <v>0.02</v>
      </c>
      <c r="P29" s="10">
        <f t="shared" si="0"/>
        <v>0</v>
      </c>
    </row>
    <row r="30" spans="1:16" ht="15.5" x14ac:dyDescent="0.35">
      <c r="A30" s="8">
        <v>1</v>
      </c>
      <c r="B30" s="8">
        <v>3</v>
      </c>
      <c r="C30" s="8" t="s">
        <v>57</v>
      </c>
      <c r="D30" s="8">
        <v>0</v>
      </c>
      <c r="E30" s="8">
        <v>5</v>
      </c>
      <c r="F30" s="9" t="s">
        <v>47</v>
      </c>
      <c r="G30" s="3"/>
      <c r="H30" s="3"/>
      <c r="I30" s="3"/>
      <c r="J30" s="3"/>
      <c r="K30" s="3"/>
      <c r="L30" s="3"/>
      <c r="M30" s="3"/>
      <c r="N30" s="3"/>
      <c r="O30" s="10">
        <f>ROUND(0.05/700*1024,2)</f>
        <v>7.0000000000000007E-2</v>
      </c>
      <c r="P30" s="10">
        <f t="shared" si="0"/>
        <v>0</v>
      </c>
    </row>
    <row r="31" spans="1:16" ht="15.5" x14ac:dyDescent="0.35">
      <c r="A31" s="8">
        <v>1</v>
      </c>
      <c r="B31" s="8">
        <v>5</v>
      </c>
      <c r="C31" s="8" t="s">
        <v>65</v>
      </c>
      <c r="D31" s="8">
        <v>0</v>
      </c>
      <c r="E31" s="8">
        <v>1</v>
      </c>
      <c r="F31" s="9" t="s">
        <v>61</v>
      </c>
      <c r="G31" s="3"/>
      <c r="H31" s="3"/>
      <c r="I31" s="3"/>
      <c r="J31" s="3"/>
      <c r="K31" s="3"/>
      <c r="L31" s="3"/>
      <c r="M31" s="3"/>
      <c r="N31" s="3"/>
      <c r="O31" s="10">
        <f>ROUND(0.1/120*30,2)</f>
        <v>0.03</v>
      </c>
      <c r="P31" s="10">
        <f t="shared" si="0"/>
        <v>0</v>
      </c>
    </row>
    <row r="32" spans="1:16" ht="15.5" x14ac:dyDescent="0.35">
      <c r="A32" s="8">
        <v>1</v>
      </c>
      <c r="B32" s="8">
        <v>5</v>
      </c>
      <c r="C32" s="8" t="s">
        <v>65</v>
      </c>
      <c r="D32" s="8">
        <v>0</v>
      </c>
      <c r="E32" s="8">
        <v>2</v>
      </c>
      <c r="F32" s="9" t="s">
        <v>62</v>
      </c>
      <c r="G32" s="3"/>
      <c r="H32" s="3"/>
      <c r="I32" s="3"/>
      <c r="J32" s="3"/>
      <c r="K32" s="3"/>
      <c r="L32" s="3"/>
      <c r="M32" s="3"/>
      <c r="N32" s="3"/>
      <c r="O32" s="10">
        <f>ROUND(0.1/120*60,2)</f>
        <v>0.05</v>
      </c>
      <c r="P32" s="10">
        <f t="shared" si="0"/>
        <v>0</v>
      </c>
    </row>
    <row r="33" spans="1:16" ht="15.5" x14ac:dyDescent="0.35">
      <c r="A33" s="8">
        <v>1</v>
      </c>
      <c r="B33" s="8">
        <v>5</v>
      </c>
      <c r="C33" s="8" t="s">
        <v>65</v>
      </c>
      <c r="D33" s="8">
        <v>0</v>
      </c>
      <c r="E33" s="8">
        <v>5</v>
      </c>
      <c r="F33" s="9" t="s">
        <v>63</v>
      </c>
      <c r="G33" s="3"/>
      <c r="H33" s="3"/>
      <c r="I33" s="3"/>
      <c r="J33" s="3"/>
      <c r="K33" s="3"/>
      <c r="L33" s="3"/>
      <c r="M33" s="3"/>
      <c r="N33" s="3"/>
      <c r="O33" s="10">
        <f>ROUND(0.1/120*120,2)</f>
        <v>0.1</v>
      </c>
      <c r="P33" s="10">
        <f t="shared" si="0"/>
        <v>0</v>
      </c>
    </row>
    <row r="34" spans="1:16" ht="15.5" x14ac:dyDescent="0.35">
      <c r="A34" s="8">
        <v>1</v>
      </c>
      <c r="B34" s="8">
        <v>5</v>
      </c>
      <c r="C34" s="8" t="s">
        <v>65</v>
      </c>
      <c r="D34" s="8">
        <v>0</v>
      </c>
      <c r="E34" s="8">
        <v>8</v>
      </c>
      <c r="F34" s="9" t="s">
        <v>64</v>
      </c>
      <c r="G34" s="3"/>
      <c r="H34" s="3"/>
      <c r="I34" s="3"/>
      <c r="J34" s="3"/>
      <c r="K34" s="3"/>
      <c r="L34" s="3"/>
      <c r="M34" s="3"/>
      <c r="N34" s="3"/>
      <c r="O34" s="10">
        <f>ROUND(0.1/120*240,2)</f>
        <v>0.2</v>
      </c>
      <c r="P34" s="10">
        <f t="shared" si="0"/>
        <v>0</v>
      </c>
    </row>
    <row r="35" spans="1:16" ht="15.5" x14ac:dyDescent="0.35">
      <c r="A35" s="8">
        <v>1</v>
      </c>
      <c r="B35" s="8">
        <v>5</v>
      </c>
      <c r="C35" s="8" t="s">
        <v>66</v>
      </c>
      <c r="D35" s="8">
        <v>0</v>
      </c>
      <c r="E35" s="8">
        <v>1</v>
      </c>
      <c r="F35" s="9" t="s">
        <v>19</v>
      </c>
      <c r="G35" s="3"/>
      <c r="H35" s="3"/>
      <c r="I35" s="3"/>
      <c r="J35" s="3"/>
      <c r="K35" s="3"/>
      <c r="L35" s="3"/>
      <c r="M35" s="3"/>
      <c r="N35" s="3"/>
      <c r="O35" s="10">
        <f>ROUND(0.1/120*30,2)</f>
        <v>0.03</v>
      </c>
      <c r="P35" s="10">
        <f t="shared" si="0"/>
        <v>0</v>
      </c>
    </row>
    <row r="36" spans="1:16" ht="15.5" x14ac:dyDescent="0.35">
      <c r="A36" s="8">
        <v>1</v>
      </c>
      <c r="B36" s="8">
        <v>5</v>
      </c>
      <c r="C36" s="8" t="s">
        <v>66</v>
      </c>
      <c r="D36" s="8">
        <v>0</v>
      </c>
      <c r="E36" s="8">
        <v>2</v>
      </c>
      <c r="F36" s="9" t="s">
        <v>20</v>
      </c>
      <c r="G36" s="3"/>
      <c r="H36" s="3"/>
      <c r="I36" s="3"/>
      <c r="J36" s="3"/>
      <c r="K36" s="3"/>
      <c r="L36" s="3"/>
      <c r="M36" s="3"/>
      <c r="N36" s="3"/>
      <c r="O36" s="10">
        <f>ROUND(0.1/120*60,2)</f>
        <v>0.05</v>
      </c>
      <c r="P36" s="10">
        <f t="shared" si="0"/>
        <v>0</v>
      </c>
    </row>
    <row r="37" spans="1:16" ht="15.5" x14ac:dyDescent="0.35">
      <c r="A37" s="8">
        <v>1</v>
      </c>
      <c r="B37" s="8">
        <v>5</v>
      </c>
      <c r="C37" s="8" t="s">
        <v>66</v>
      </c>
      <c r="D37" s="8">
        <v>0</v>
      </c>
      <c r="E37" s="8">
        <v>5</v>
      </c>
      <c r="F37" s="9" t="s">
        <v>21</v>
      </c>
      <c r="G37" s="3"/>
      <c r="H37" s="3"/>
      <c r="I37" s="3"/>
      <c r="J37" s="3"/>
      <c r="K37" s="3"/>
      <c r="L37" s="3"/>
      <c r="M37" s="3"/>
      <c r="N37" s="3"/>
      <c r="O37" s="10">
        <f>ROUND(0.1/120*120,2)</f>
        <v>0.1</v>
      </c>
      <c r="P37" s="10">
        <f t="shared" si="0"/>
        <v>0</v>
      </c>
    </row>
    <row r="38" spans="1:16" ht="15.5" x14ac:dyDescent="0.35">
      <c r="A38" s="11">
        <v>1</v>
      </c>
      <c r="B38" s="11">
        <v>5</v>
      </c>
      <c r="C38" s="11" t="s">
        <v>66</v>
      </c>
      <c r="D38" s="11">
        <v>0</v>
      </c>
      <c r="E38" s="11">
        <v>8</v>
      </c>
      <c r="F38" s="12" t="s">
        <v>22</v>
      </c>
      <c r="G38" s="74"/>
      <c r="H38" s="3"/>
      <c r="I38" s="3"/>
      <c r="J38" s="3"/>
      <c r="K38" s="3"/>
      <c r="L38" s="3"/>
      <c r="M38" s="3"/>
      <c r="N38" s="3"/>
      <c r="O38" s="10">
        <f>ROUND(0.1/120*240,2)</f>
        <v>0.2</v>
      </c>
      <c r="P38" s="10">
        <f t="shared" si="0"/>
        <v>0</v>
      </c>
    </row>
    <row r="39" spans="1:16" ht="15.5" x14ac:dyDescent="0.35">
      <c r="A39" s="11">
        <v>1</v>
      </c>
      <c r="B39" s="11">
        <v>5</v>
      </c>
      <c r="C39" s="11" t="s">
        <v>66</v>
      </c>
      <c r="D39" s="11">
        <v>1</v>
      </c>
      <c r="E39" s="11">
        <v>1</v>
      </c>
      <c r="F39" s="12" t="s">
        <v>10</v>
      </c>
      <c r="G39" s="74"/>
      <c r="H39" s="3"/>
      <c r="I39" s="3"/>
      <c r="J39" s="3"/>
      <c r="K39" s="3"/>
      <c r="L39" s="3"/>
      <c r="M39" s="3"/>
      <c r="N39" s="3"/>
      <c r="O39" s="10">
        <f>ROUND(0.1/4.7*1.4,2)</f>
        <v>0.03</v>
      </c>
      <c r="P39" s="10">
        <f t="shared" si="0"/>
        <v>0</v>
      </c>
    </row>
    <row r="40" spans="1:16" ht="15.5" x14ac:dyDescent="0.35">
      <c r="A40" s="11">
        <v>1</v>
      </c>
      <c r="B40" s="11">
        <v>6</v>
      </c>
      <c r="C40" s="11" t="s">
        <v>70</v>
      </c>
      <c r="D40" s="11">
        <v>0</v>
      </c>
      <c r="E40" s="11">
        <v>2</v>
      </c>
      <c r="F40" s="12" t="s">
        <v>67</v>
      </c>
      <c r="G40" s="74"/>
      <c r="H40" s="3"/>
      <c r="I40" s="3"/>
      <c r="J40" s="3"/>
      <c r="K40" s="3"/>
      <c r="L40" s="3"/>
      <c r="M40" s="3"/>
      <c r="N40" s="3"/>
      <c r="O40" s="10">
        <f>ROUND(0.1/4.7*2.8,2)</f>
        <v>0.06</v>
      </c>
      <c r="P40" s="10">
        <f t="shared" si="0"/>
        <v>0</v>
      </c>
    </row>
    <row r="41" spans="1:16" ht="15.5" x14ac:dyDescent="0.35">
      <c r="A41" s="11">
        <v>1</v>
      </c>
      <c r="B41" s="11">
        <v>6</v>
      </c>
      <c r="C41" s="11" t="s">
        <v>70</v>
      </c>
      <c r="D41" s="11">
        <v>0</v>
      </c>
      <c r="E41" s="11">
        <v>4</v>
      </c>
      <c r="F41" s="12" t="s">
        <v>68</v>
      </c>
      <c r="G41" s="74"/>
      <c r="H41" s="3"/>
      <c r="I41" s="3"/>
      <c r="J41" s="3"/>
      <c r="K41" s="3"/>
      <c r="L41" s="3"/>
      <c r="M41" s="3"/>
      <c r="N41" s="3"/>
      <c r="O41" s="10">
        <f>ROUND(0.1/4.7*4.7,2)</f>
        <v>0.1</v>
      </c>
      <c r="P41" s="10">
        <f t="shared" si="0"/>
        <v>0</v>
      </c>
    </row>
    <row r="42" spans="1:16" ht="15.5" x14ac:dyDescent="0.35">
      <c r="A42" s="11">
        <v>1</v>
      </c>
      <c r="B42" s="11">
        <v>6</v>
      </c>
      <c r="C42" s="11" t="s">
        <v>70</v>
      </c>
      <c r="D42" s="11">
        <v>0</v>
      </c>
      <c r="E42" s="11">
        <v>9</v>
      </c>
      <c r="F42" s="12" t="s">
        <v>69</v>
      </c>
      <c r="G42" s="74"/>
      <c r="H42" s="3"/>
      <c r="I42" s="3"/>
      <c r="J42" s="3"/>
      <c r="K42" s="3"/>
      <c r="L42" s="3"/>
      <c r="M42" s="3"/>
      <c r="N42" s="3"/>
      <c r="O42" s="10">
        <f>ROUND(0.1/4.7*8.5,2)</f>
        <v>0.18</v>
      </c>
      <c r="P42" s="10">
        <f t="shared" si="0"/>
        <v>0</v>
      </c>
    </row>
    <row r="43" spans="1:16" ht="15.5" x14ac:dyDescent="0.35">
      <c r="A43" s="11">
        <v>1</v>
      </c>
      <c r="B43" s="11">
        <v>6</v>
      </c>
      <c r="C43" s="11" t="s">
        <v>70</v>
      </c>
      <c r="D43" s="11">
        <v>0</v>
      </c>
      <c r="E43" s="11">
        <v>6</v>
      </c>
      <c r="F43" s="12" t="s">
        <v>72</v>
      </c>
      <c r="G43" s="74"/>
      <c r="H43" s="3"/>
      <c r="I43" s="3"/>
      <c r="J43" s="3"/>
      <c r="K43" s="3"/>
      <c r="L43" s="3"/>
      <c r="M43" s="3"/>
      <c r="N43" s="3"/>
      <c r="O43" s="10">
        <f>ROUND(0.1/4.7*9.4,2)</f>
        <v>0.2</v>
      </c>
      <c r="P43" s="10">
        <f t="shared" si="0"/>
        <v>0</v>
      </c>
    </row>
    <row r="44" spans="1:16" ht="15.5" x14ac:dyDescent="0.35">
      <c r="A44" s="11">
        <v>1</v>
      </c>
      <c r="B44" s="11">
        <v>6</v>
      </c>
      <c r="C44" s="11" t="s">
        <v>71</v>
      </c>
      <c r="D44" s="11">
        <v>0</v>
      </c>
      <c r="E44" s="11">
        <v>2</v>
      </c>
      <c r="F44" s="12" t="s">
        <v>23</v>
      </c>
      <c r="G44" s="74"/>
      <c r="H44" s="3"/>
      <c r="I44" s="3"/>
      <c r="J44" s="3"/>
      <c r="K44" s="3"/>
      <c r="L44" s="3"/>
      <c r="M44" s="3"/>
      <c r="N44" s="3"/>
      <c r="O44" s="10">
        <f>ROUND(0.1/4.7*2.8,2)</f>
        <v>0.06</v>
      </c>
      <c r="P44" s="10">
        <f t="shared" si="0"/>
        <v>0</v>
      </c>
    </row>
    <row r="45" spans="1:16" ht="15.5" x14ac:dyDescent="0.35">
      <c r="A45" s="11">
        <v>1</v>
      </c>
      <c r="B45" s="11">
        <v>6</v>
      </c>
      <c r="C45" s="11" t="s">
        <v>71</v>
      </c>
      <c r="D45" s="11">
        <v>0</v>
      </c>
      <c r="E45" s="11">
        <v>4</v>
      </c>
      <c r="F45" s="12" t="s">
        <v>24</v>
      </c>
      <c r="G45" s="74"/>
      <c r="H45" s="3"/>
      <c r="I45" s="3"/>
      <c r="J45" s="3"/>
      <c r="K45" s="3"/>
      <c r="L45" s="3"/>
      <c r="M45" s="3"/>
      <c r="N45" s="3"/>
      <c r="O45" s="10">
        <f>ROUND(0.1/4.7*4.7,2)</f>
        <v>0.1</v>
      </c>
      <c r="P45" s="10">
        <f t="shared" si="0"/>
        <v>0</v>
      </c>
    </row>
    <row r="46" spans="1:16" ht="15.5" x14ac:dyDescent="0.35">
      <c r="A46" s="11">
        <v>1</v>
      </c>
      <c r="B46" s="11">
        <v>6</v>
      </c>
      <c r="C46" s="11" t="s">
        <v>71</v>
      </c>
      <c r="D46" s="11">
        <v>0</v>
      </c>
      <c r="E46" s="11">
        <v>8</v>
      </c>
      <c r="F46" s="12" t="s">
        <v>25</v>
      </c>
      <c r="G46" s="74"/>
      <c r="H46" s="3"/>
      <c r="I46" s="3"/>
      <c r="J46" s="3"/>
      <c r="K46" s="3"/>
      <c r="L46" s="3"/>
      <c r="M46" s="3"/>
      <c r="N46" s="3"/>
      <c r="O46" s="10">
        <f>ROUND(0.1/4.7*8.5,2)</f>
        <v>0.18</v>
      </c>
      <c r="P46" s="10">
        <f t="shared" si="0"/>
        <v>0</v>
      </c>
    </row>
    <row r="47" spans="1:16" ht="15.5" x14ac:dyDescent="0.35">
      <c r="A47" s="11">
        <v>1</v>
      </c>
      <c r="B47" s="11">
        <v>6</v>
      </c>
      <c r="C47" s="11" t="s">
        <v>71</v>
      </c>
      <c r="D47" s="11">
        <v>0</v>
      </c>
      <c r="E47" s="11">
        <v>6</v>
      </c>
      <c r="F47" s="12" t="s">
        <v>26</v>
      </c>
      <c r="G47" s="74"/>
      <c r="H47" s="3"/>
      <c r="I47" s="3"/>
      <c r="J47" s="3"/>
      <c r="K47" s="3"/>
      <c r="L47" s="3"/>
      <c r="M47" s="3"/>
      <c r="N47" s="3"/>
      <c r="O47" s="10">
        <f>ROUND(0.1/4.7*9.4,2)</f>
        <v>0.2</v>
      </c>
      <c r="P47" s="10">
        <f t="shared" si="0"/>
        <v>0</v>
      </c>
    </row>
    <row r="48" spans="1:16" ht="15.5" x14ac:dyDescent="0.35">
      <c r="A48" s="11">
        <v>1</v>
      </c>
      <c r="B48" s="11">
        <v>6</v>
      </c>
      <c r="C48" s="11" t="s">
        <v>73</v>
      </c>
      <c r="D48" s="11">
        <v>0</v>
      </c>
      <c r="E48" s="11">
        <v>2</v>
      </c>
      <c r="F48" s="12" t="s">
        <v>77</v>
      </c>
      <c r="G48" s="74"/>
      <c r="H48" s="3"/>
      <c r="I48" s="3"/>
      <c r="J48" s="3"/>
      <c r="K48" s="3"/>
      <c r="L48" s="3"/>
      <c r="M48" s="3"/>
      <c r="N48" s="3"/>
      <c r="O48" s="10">
        <f>ROUND(0.1/4.7*2.8,2)</f>
        <v>0.06</v>
      </c>
      <c r="P48" s="10">
        <f t="shared" si="0"/>
        <v>0</v>
      </c>
    </row>
    <row r="49" spans="1:16" ht="15.5" x14ac:dyDescent="0.35">
      <c r="A49" s="11">
        <v>1</v>
      </c>
      <c r="B49" s="11">
        <v>6</v>
      </c>
      <c r="C49" s="11" t="s">
        <v>73</v>
      </c>
      <c r="D49" s="11">
        <v>0</v>
      </c>
      <c r="E49" s="11">
        <v>3</v>
      </c>
      <c r="F49" s="12" t="s">
        <v>76</v>
      </c>
      <c r="G49" s="74"/>
      <c r="H49" s="3"/>
      <c r="I49" s="3"/>
      <c r="J49" s="3"/>
      <c r="K49" s="3"/>
      <c r="L49" s="3"/>
      <c r="M49" s="3"/>
      <c r="N49" s="3"/>
      <c r="O49" s="10">
        <f>ROUND(0.1/4.7*4.7,2)</f>
        <v>0.1</v>
      </c>
      <c r="P49" s="10">
        <f t="shared" si="0"/>
        <v>0</v>
      </c>
    </row>
    <row r="50" spans="1:16" ht="15.5" x14ac:dyDescent="0.35">
      <c r="A50" s="11">
        <v>1</v>
      </c>
      <c r="B50" s="11">
        <v>6</v>
      </c>
      <c r="C50" s="11" t="s">
        <v>73</v>
      </c>
      <c r="D50" s="11">
        <v>0</v>
      </c>
      <c r="E50" s="11">
        <v>6</v>
      </c>
      <c r="F50" s="12" t="s">
        <v>75</v>
      </c>
      <c r="G50" s="74"/>
      <c r="H50" s="3"/>
      <c r="I50" s="3"/>
      <c r="J50" s="3"/>
      <c r="K50" s="3"/>
      <c r="L50" s="3"/>
      <c r="M50" s="3"/>
      <c r="N50" s="3"/>
      <c r="O50" s="10">
        <f>ROUND(0.1/4.7*8.5,2)</f>
        <v>0.18</v>
      </c>
      <c r="P50" s="10">
        <f t="shared" ref="P50:P66" si="1">O50*(H50+J50+L50+N50)</f>
        <v>0</v>
      </c>
    </row>
    <row r="51" spans="1:16" ht="15.5" x14ac:dyDescent="0.35">
      <c r="A51" s="11">
        <v>1</v>
      </c>
      <c r="B51" s="11">
        <v>6</v>
      </c>
      <c r="C51" s="11" t="s">
        <v>73</v>
      </c>
      <c r="D51" s="11">
        <v>0</v>
      </c>
      <c r="E51" s="11">
        <v>4</v>
      </c>
      <c r="F51" s="12" t="s">
        <v>74</v>
      </c>
      <c r="G51" s="74"/>
      <c r="H51" s="3"/>
      <c r="I51" s="3"/>
      <c r="J51" s="3"/>
      <c r="K51" s="3"/>
      <c r="L51" s="3"/>
      <c r="M51" s="3"/>
      <c r="N51" s="3"/>
      <c r="O51" s="10">
        <f>ROUND(0.1/4.7*9.4,2)</f>
        <v>0.2</v>
      </c>
      <c r="P51" s="10">
        <f t="shared" si="1"/>
        <v>0</v>
      </c>
    </row>
    <row r="52" spans="1:16" ht="15.5" x14ac:dyDescent="0.35">
      <c r="A52" s="11">
        <v>1</v>
      </c>
      <c r="B52" s="11">
        <v>8</v>
      </c>
      <c r="C52" s="11" t="s">
        <v>78</v>
      </c>
      <c r="D52" s="11">
        <v>0</v>
      </c>
      <c r="E52" s="11">
        <v>1</v>
      </c>
      <c r="F52" s="12" t="s">
        <v>27</v>
      </c>
      <c r="G52" s="74"/>
      <c r="H52" s="3"/>
      <c r="I52" s="3"/>
      <c r="J52" s="3"/>
      <c r="K52" s="3"/>
      <c r="L52" s="3"/>
      <c r="M52" s="3"/>
      <c r="N52" s="3"/>
      <c r="O52" s="10">
        <f>ROUND(0.1/25*25,2)</f>
        <v>0.1</v>
      </c>
      <c r="P52" s="10">
        <f t="shared" si="1"/>
        <v>0</v>
      </c>
    </row>
    <row r="53" spans="1:16" ht="15.5" x14ac:dyDescent="0.35">
      <c r="A53" s="11">
        <v>1</v>
      </c>
      <c r="B53" s="11">
        <v>8</v>
      </c>
      <c r="C53" s="11" t="s">
        <v>78</v>
      </c>
      <c r="D53" s="11">
        <v>0</v>
      </c>
      <c r="E53" s="11">
        <v>2</v>
      </c>
      <c r="F53" s="12" t="s">
        <v>28</v>
      </c>
      <c r="G53" s="74"/>
      <c r="H53" s="3"/>
      <c r="I53" s="3"/>
      <c r="J53" s="3"/>
      <c r="K53" s="3"/>
      <c r="L53" s="3"/>
      <c r="M53" s="3"/>
      <c r="N53" s="3"/>
      <c r="O53" s="10">
        <f>ROUND(0.1/25*25,2)</f>
        <v>0.1</v>
      </c>
      <c r="P53" s="10">
        <f t="shared" si="1"/>
        <v>0</v>
      </c>
    </row>
    <row r="54" spans="1:16" ht="15.5" x14ac:dyDescent="0.35">
      <c r="A54" s="11">
        <v>1</v>
      </c>
      <c r="B54" s="11">
        <v>8</v>
      </c>
      <c r="C54" s="11" t="s">
        <v>78</v>
      </c>
      <c r="D54" s="11">
        <v>0</v>
      </c>
      <c r="E54" s="11">
        <v>3</v>
      </c>
      <c r="F54" s="12" t="s">
        <v>29</v>
      </c>
      <c r="G54" s="74"/>
      <c r="H54" s="3"/>
      <c r="I54" s="3"/>
      <c r="J54" s="3"/>
      <c r="K54" s="3"/>
      <c r="L54" s="3"/>
      <c r="M54" s="3"/>
      <c r="N54" s="3"/>
      <c r="O54" s="10">
        <f>ROUND(0.1/25*50,2)</f>
        <v>0.2</v>
      </c>
      <c r="P54" s="10">
        <f t="shared" si="1"/>
        <v>0</v>
      </c>
    </row>
    <row r="55" spans="1:16" ht="15.5" x14ac:dyDescent="0.35">
      <c r="A55" s="11">
        <v>1</v>
      </c>
      <c r="B55" s="11">
        <v>8</v>
      </c>
      <c r="C55" s="11" t="s">
        <v>78</v>
      </c>
      <c r="D55" s="11">
        <v>0</v>
      </c>
      <c r="E55" s="11">
        <v>4</v>
      </c>
      <c r="F55" s="12" t="s">
        <v>30</v>
      </c>
      <c r="G55" s="74"/>
      <c r="H55" s="3"/>
      <c r="I55" s="3"/>
      <c r="J55" s="3"/>
      <c r="K55" s="3"/>
      <c r="L55" s="3"/>
      <c r="M55" s="3"/>
      <c r="N55" s="3"/>
      <c r="O55" s="10">
        <f>ROUND(0.1/25*50,2)</f>
        <v>0.2</v>
      </c>
      <c r="P55" s="10">
        <f t="shared" si="1"/>
        <v>0</v>
      </c>
    </row>
    <row r="56" spans="1:16" ht="15.5" x14ac:dyDescent="0.35">
      <c r="A56" s="9"/>
      <c r="B56" s="9"/>
      <c r="C56" s="9"/>
      <c r="D56" s="9"/>
      <c r="E56" s="9"/>
      <c r="F56" s="3"/>
      <c r="G56" s="3"/>
      <c r="H56" s="3"/>
      <c r="I56" s="3"/>
      <c r="J56" s="3"/>
      <c r="K56" s="3"/>
      <c r="L56" s="3"/>
      <c r="M56" s="3"/>
      <c r="N56" s="3"/>
      <c r="O56" s="36"/>
      <c r="P56" s="10">
        <f t="shared" si="1"/>
        <v>0</v>
      </c>
    </row>
    <row r="57" spans="1:16" ht="15.5" x14ac:dyDescent="0.35">
      <c r="A57" s="9"/>
      <c r="B57" s="9"/>
      <c r="C57" s="9"/>
      <c r="D57" s="9"/>
      <c r="E57" s="9"/>
      <c r="F57" s="3"/>
      <c r="G57" s="3"/>
      <c r="H57" s="3"/>
      <c r="I57" s="3"/>
      <c r="J57" s="3"/>
      <c r="K57" s="3"/>
      <c r="L57" s="3"/>
      <c r="M57" s="3"/>
      <c r="N57" s="3"/>
      <c r="O57" s="36"/>
      <c r="P57" s="10">
        <f t="shared" si="1"/>
        <v>0</v>
      </c>
    </row>
    <row r="58" spans="1:16" ht="15.5" x14ac:dyDescent="0.35">
      <c r="A58" s="9"/>
      <c r="B58" s="9"/>
      <c r="C58" s="9"/>
      <c r="D58" s="9"/>
      <c r="E58" s="9"/>
      <c r="F58" s="3"/>
      <c r="G58" s="3"/>
      <c r="H58" s="3"/>
      <c r="I58" s="3"/>
      <c r="J58" s="3"/>
      <c r="K58" s="3"/>
      <c r="L58" s="3"/>
      <c r="M58" s="3"/>
      <c r="N58" s="3"/>
      <c r="O58" s="36"/>
      <c r="P58" s="10">
        <f t="shared" si="1"/>
        <v>0</v>
      </c>
    </row>
    <row r="59" spans="1:16" ht="15.5" x14ac:dyDescent="0.35">
      <c r="A59" s="9"/>
      <c r="B59" s="9"/>
      <c r="C59" s="9"/>
      <c r="D59" s="9"/>
      <c r="E59" s="9"/>
      <c r="F59" s="3"/>
      <c r="G59" s="3"/>
      <c r="H59" s="3"/>
      <c r="I59" s="3"/>
      <c r="J59" s="3"/>
      <c r="K59" s="3"/>
      <c r="L59" s="3"/>
      <c r="M59" s="3"/>
      <c r="N59" s="3"/>
      <c r="O59" s="36"/>
      <c r="P59" s="10">
        <f t="shared" si="1"/>
        <v>0</v>
      </c>
    </row>
    <row r="60" spans="1:16" ht="15.5" x14ac:dyDescent="0.35">
      <c r="A60" s="9"/>
      <c r="B60" s="9"/>
      <c r="C60" s="9"/>
      <c r="D60" s="9"/>
      <c r="E60" s="9"/>
      <c r="F60" s="3"/>
      <c r="G60" s="3"/>
      <c r="H60" s="3"/>
      <c r="I60" s="3"/>
      <c r="J60" s="3"/>
      <c r="K60" s="3"/>
      <c r="L60" s="3"/>
      <c r="M60" s="3"/>
      <c r="N60" s="3"/>
      <c r="O60" s="36"/>
      <c r="P60" s="10">
        <f t="shared" si="1"/>
        <v>0</v>
      </c>
    </row>
    <row r="61" spans="1:16" ht="15.5" x14ac:dyDescent="0.35">
      <c r="A61" s="9"/>
      <c r="B61" s="9"/>
      <c r="C61" s="9"/>
      <c r="D61" s="9"/>
      <c r="E61" s="9"/>
      <c r="F61" s="3"/>
      <c r="G61" s="3"/>
      <c r="H61" s="3"/>
      <c r="I61" s="3"/>
      <c r="J61" s="3"/>
      <c r="K61" s="3"/>
      <c r="L61" s="3"/>
      <c r="M61" s="3"/>
      <c r="N61" s="3"/>
      <c r="O61" s="36"/>
      <c r="P61" s="10">
        <f t="shared" si="1"/>
        <v>0</v>
      </c>
    </row>
    <row r="62" spans="1:16" ht="15.5" x14ac:dyDescent="0.35">
      <c r="A62" s="9"/>
      <c r="B62" s="9"/>
      <c r="C62" s="9"/>
      <c r="D62" s="9"/>
      <c r="E62" s="9"/>
      <c r="F62" s="3"/>
      <c r="G62" s="3"/>
      <c r="H62" s="3"/>
      <c r="I62" s="3"/>
      <c r="J62" s="3"/>
      <c r="K62" s="3"/>
      <c r="L62" s="3"/>
      <c r="M62" s="3"/>
      <c r="N62" s="3"/>
      <c r="O62" s="36"/>
      <c r="P62" s="10">
        <f t="shared" si="1"/>
        <v>0</v>
      </c>
    </row>
    <row r="63" spans="1:16" ht="15.5" x14ac:dyDescent="0.35">
      <c r="A63" s="9"/>
      <c r="B63" s="9"/>
      <c r="C63" s="9"/>
      <c r="D63" s="9"/>
      <c r="E63" s="9"/>
      <c r="F63" s="3"/>
      <c r="G63" s="3"/>
      <c r="H63" s="3"/>
      <c r="I63" s="3"/>
      <c r="J63" s="3"/>
      <c r="K63" s="3"/>
      <c r="L63" s="3"/>
      <c r="M63" s="3"/>
      <c r="N63" s="3"/>
      <c r="O63" s="36"/>
      <c r="P63" s="10">
        <f t="shared" si="1"/>
        <v>0</v>
      </c>
    </row>
    <row r="64" spans="1:16" ht="15.5" x14ac:dyDescent="0.35">
      <c r="A64" s="9"/>
      <c r="B64" s="9"/>
      <c r="C64" s="9"/>
      <c r="D64" s="9"/>
      <c r="E64" s="9"/>
      <c r="F64" s="3"/>
      <c r="G64" s="3"/>
      <c r="H64" s="3"/>
      <c r="I64" s="3"/>
      <c r="J64" s="3"/>
      <c r="K64" s="3"/>
      <c r="L64" s="3"/>
      <c r="M64" s="3"/>
      <c r="N64" s="3"/>
      <c r="O64" s="36"/>
      <c r="P64" s="10">
        <f t="shared" si="1"/>
        <v>0</v>
      </c>
    </row>
    <row r="65" spans="1:16" ht="15.5" x14ac:dyDescent="0.35">
      <c r="A65" s="9"/>
      <c r="B65" s="9"/>
      <c r="C65" s="9"/>
      <c r="D65" s="9"/>
      <c r="E65" s="9"/>
      <c r="F65" s="3"/>
      <c r="G65" s="3"/>
      <c r="H65" s="3"/>
      <c r="I65" s="3"/>
      <c r="J65" s="3"/>
      <c r="K65" s="3"/>
      <c r="L65" s="3"/>
      <c r="M65" s="3"/>
      <c r="N65" s="3"/>
      <c r="O65" s="36"/>
      <c r="P65" s="10">
        <f t="shared" si="1"/>
        <v>0</v>
      </c>
    </row>
    <row r="66" spans="1:16" ht="15.5" x14ac:dyDescent="0.35">
      <c r="A66" s="9"/>
      <c r="B66" s="9"/>
      <c r="C66" s="9"/>
      <c r="D66" s="9"/>
      <c r="E66" s="9"/>
      <c r="F66" s="98"/>
      <c r="G66" s="98"/>
      <c r="H66" s="3"/>
      <c r="I66" s="5"/>
      <c r="J66" s="5"/>
      <c r="K66" s="5"/>
      <c r="L66" s="5"/>
      <c r="M66" s="5"/>
      <c r="N66" s="5"/>
      <c r="O66" s="36"/>
      <c r="P66" s="10">
        <f t="shared" si="1"/>
        <v>0</v>
      </c>
    </row>
    <row r="67" spans="1:16" ht="18.5" x14ac:dyDescent="0.45">
      <c r="A67" s="6" t="s">
        <v>80</v>
      </c>
      <c r="B67" s="127"/>
      <c r="C67" s="128"/>
      <c r="D67" s="128"/>
      <c r="E67" s="128"/>
      <c r="F67" s="128"/>
      <c r="G67" s="128"/>
      <c r="H67" s="128"/>
      <c r="I67" s="56"/>
      <c r="J67" s="56"/>
      <c r="K67" s="56"/>
      <c r="L67" s="56"/>
      <c r="M67" s="56"/>
      <c r="N67" s="56"/>
      <c r="O67" s="57"/>
      <c r="P67" s="10">
        <f>SUM(P6:P66)</f>
        <v>0</v>
      </c>
    </row>
  </sheetData>
  <sheetProtection algorithmName="SHA-512" hashValue="HezldR+cMwTLJANGAnt4dtqpItN7apvc7TzkyMrK0hFjnmbRUDJ5rHLkbJOXx/1f2w90gYVzO9Mr49ox3YVZjA==" saltValue="pB587G/06HLCeAA9HHKUUA==" spinCount="100000" sheet="1" objects="1" scenarios="1"/>
  <mergeCells count="14">
    <mergeCell ref="B67:H67"/>
    <mergeCell ref="B5:E5"/>
    <mergeCell ref="B4:E4"/>
    <mergeCell ref="B3:E3"/>
    <mergeCell ref="B1:L1"/>
    <mergeCell ref="F2:I2"/>
    <mergeCell ref="J2:N2"/>
    <mergeCell ref="I3:N3"/>
    <mergeCell ref="L4:N4"/>
    <mergeCell ref="F4:G4"/>
    <mergeCell ref="I4:J4"/>
    <mergeCell ref="F3:H3"/>
    <mergeCell ref="B2:E2"/>
    <mergeCell ref="M1:N1"/>
  </mergeCells>
  <conditionalFormatting sqref="O4">
    <cfRule type="expression" dxfId="4" priority="2">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hyperlinks>
    <hyperlink ref="F39" r:id="rId1" tooltip="Mini DVD" display="http://it.wikipedia.org/wiki/Mini_DVD" xr:uid="{00000000-0004-0000-0100-000000000000}"/>
  </hyperlinks>
  <pageMargins left="0.70866141732283472" right="0.70866141732283472" top="0.74803149606299213" bottom="0.74803149606299213" header="0.31496062992125984" footer="0.31496062992125984"/>
  <pageSetup paperSize="9" scale="51"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'Tabella codici'!$A$2:$A$8</xm:f>
          </x14:formula1>
          <xm:sqref>G6:G55 M6:M55 K6:K55 I6:I55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61"/>
  <sheetViews>
    <sheetView topLeftCell="A29" zoomScale="80" zoomScaleNormal="80" workbookViewId="0">
      <selection activeCell="G41" sqref="G41"/>
    </sheetView>
  </sheetViews>
  <sheetFormatPr defaultColWidth="9.1796875" defaultRowHeight="14.5" x14ac:dyDescent="0.35"/>
  <cols>
    <col min="1" max="5" width="3.7265625" style="14" customWidth="1"/>
    <col min="6" max="6" width="45" style="14" bestFit="1" customWidth="1"/>
    <col min="7" max="7" width="19.7265625" style="14" customWidth="1"/>
    <col min="8" max="8" width="18.453125" style="14" bestFit="1" customWidth="1"/>
    <col min="9" max="9" width="19.54296875" style="14" customWidth="1"/>
    <col min="10" max="10" width="17.54296875" style="14" customWidth="1"/>
    <col min="11" max="11" width="19.54296875" style="14" customWidth="1"/>
    <col min="12" max="12" width="17.54296875" style="14" customWidth="1"/>
    <col min="13" max="13" width="19.7265625" style="14" customWidth="1"/>
    <col min="14" max="14" width="15.7265625" style="14" customWidth="1"/>
    <col min="15" max="15" width="8.7265625" style="14" hidden="1" customWidth="1"/>
    <col min="16" max="16" width="15.7265625" style="14" customWidth="1"/>
    <col min="17" max="17" width="12.81640625" style="22" hidden="1" customWidth="1"/>
    <col min="18" max="18" width="14.81640625" style="22" hidden="1" customWidth="1"/>
    <col min="19" max="19" width="5" style="14" customWidth="1"/>
    <col min="20" max="16384" width="9.1796875" style="14"/>
  </cols>
  <sheetData>
    <row r="1" spans="1:18" ht="15.5" x14ac:dyDescent="0.35">
      <c r="A1" s="82">
        <v>0</v>
      </c>
      <c r="B1" s="138" t="s">
        <v>219</v>
      </c>
      <c r="C1" s="151"/>
      <c r="D1" s="151"/>
      <c r="E1" s="151"/>
      <c r="F1" s="151"/>
      <c r="G1" s="151"/>
      <c r="H1" s="151"/>
      <c r="I1" s="151"/>
      <c r="J1" s="151"/>
      <c r="K1" s="151"/>
      <c r="L1" s="151"/>
      <c r="M1" s="155"/>
      <c r="N1" s="155"/>
      <c r="P1" s="99"/>
      <c r="Q1" s="14"/>
      <c r="R1" s="14"/>
    </row>
    <row r="2" spans="1:18" ht="15.5" x14ac:dyDescent="0.35">
      <c r="A2" s="83">
        <v>0</v>
      </c>
      <c r="B2" s="146" t="s">
        <v>5</v>
      </c>
      <c r="C2" s="146"/>
      <c r="D2" s="146"/>
      <c r="E2" s="146"/>
      <c r="F2" s="138" t="s">
        <v>105</v>
      </c>
      <c r="G2" s="148"/>
      <c r="H2" s="148"/>
      <c r="I2" s="148"/>
      <c r="J2" s="141"/>
      <c r="K2" s="156"/>
      <c r="L2" s="156"/>
      <c r="M2" s="156"/>
      <c r="N2" s="156"/>
      <c r="P2" s="99"/>
      <c r="Q2" s="14"/>
      <c r="R2" s="14"/>
    </row>
    <row r="3" spans="1:18" ht="15.5" x14ac:dyDescent="0.35">
      <c r="A3" s="83">
        <v>0</v>
      </c>
      <c r="B3" s="135" t="s">
        <v>6</v>
      </c>
      <c r="C3" s="136"/>
      <c r="D3" s="136"/>
      <c r="E3" s="137"/>
      <c r="F3" s="138" t="s">
        <v>136</v>
      </c>
      <c r="G3" s="148"/>
      <c r="H3" s="148"/>
      <c r="I3" s="141"/>
      <c r="J3" s="157"/>
      <c r="K3" s="157"/>
      <c r="L3" s="157"/>
      <c r="M3" s="157"/>
      <c r="N3" s="157"/>
      <c r="P3" s="99"/>
      <c r="Q3" s="14"/>
      <c r="R3" s="14"/>
    </row>
    <row r="4" spans="1:18" ht="16" thickBot="1" x14ac:dyDescent="0.4">
      <c r="A4" s="83">
        <v>0</v>
      </c>
      <c r="B4" s="132" t="s">
        <v>103</v>
      </c>
      <c r="C4" s="133"/>
      <c r="D4" s="133"/>
      <c r="E4" s="134"/>
      <c r="F4" s="144"/>
      <c r="G4" s="158"/>
      <c r="H4" s="88" t="s">
        <v>104</v>
      </c>
      <c r="I4" s="144"/>
      <c r="J4" s="158"/>
      <c r="K4" s="89" t="s">
        <v>102</v>
      </c>
      <c r="L4" s="159"/>
      <c r="M4" s="159"/>
      <c r="N4" s="159"/>
      <c r="P4" s="99"/>
      <c r="Q4" s="14"/>
      <c r="R4" s="14"/>
    </row>
    <row r="5" spans="1:18" ht="48.75" customHeight="1" thickBot="1" x14ac:dyDescent="0.4">
      <c r="A5" s="65"/>
      <c r="B5" s="64"/>
      <c r="C5" s="64"/>
      <c r="D5" s="64"/>
      <c r="E5" s="64"/>
      <c r="F5" s="62" t="s">
        <v>196</v>
      </c>
      <c r="G5" s="79" t="s">
        <v>114</v>
      </c>
      <c r="H5" s="79" t="s">
        <v>132</v>
      </c>
      <c r="I5" s="79" t="s">
        <v>115</v>
      </c>
      <c r="J5" s="79" t="s">
        <v>133</v>
      </c>
      <c r="K5" s="79" t="s">
        <v>116</v>
      </c>
      <c r="L5" s="79" t="s">
        <v>134</v>
      </c>
      <c r="M5" s="79" t="s">
        <v>117</v>
      </c>
      <c r="N5" s="79" t="s">
        <v>135</v>
      </c>
      <c r="O5" s="152" t="s">
        <v>107</v>
      </c>
      <c r="P5" s="153"/>
      <c r="Q5" s="80" t="s">
        <v>2</v>
      </c>
      <c r="R5" s="81" t="s">
        <v>109</v>
      </c>
    </row>
    <row r="6" spans="1:18" ht="15" thickBot="1" x14ac:dyDescent="0.4">
      <c r="A6" s="13">
        <v>3</v>
      </c>
      <c r="B6" s="13" t="s">
        <v>48</v>
      </c>
      <c r="C6" s="13" t="s">
        <v>48</v>
      </c>
      <c r="D6" s="13">
        <v>0</v>
      </c>
      <c r="E6" s="13">
        <v>3</v>
      </c>
      <c r="F6" s="16" t="s">
        <v>138</v>
      </c>
      <c r="G6" s="100"/>
      <c r="H6" s="100"/>
      <c r="I6" s="100"/>
      <c r="J6" s="100"/>
      <c r="K6" s="100"/>
      <c r="L6" s="100"/>
      <c r="M6" s="100"/>
      <c r="N6" s="100"/>
      <c r="O6" s="17">
        <f t="shared" ref="O6:O18" si="0">P6*1000</f>
        <v>2000</v>
      </c>
      <c r="P6" s="15">
        <v>2</v>
      </c>
      <c r="Q6" s="18">
        <f>P6*0.09</f>
        <v>0.18</v>
      </c>
      <c r="R6" s="18">
        <f>IF(Q6&lt;=4.5, (Q6*(H6+J6+L6+N6)), (4.5*(H6+J6+L6+N6)))</f>
        <v>0</v>
      </c>
    </row>
    <row r="7" spans="1:18" ht="15" thickBot="1" x14ac:dyDescent="0.4">
      <c r="A7" s="13">
        <v>3</v>
      </c>
      <c r="B7" s="13" t="s">
        <v>48</v>
      </c>
      <c r="C7" s="13" t="s">
        <v>48</v>
      </c>
      <c r="D7" s="13">
        <v>0</v>
      </c>
      <c r="E7" s="13">
        <v>4</v>
      </c>
      <c r="F7" s="16" t="s">
        <v>139</v>
      </c>
      <c r="G7" s="100"/>
      <c r="H7" s="100"/>
      <c r="I7" s="100"/>
      <c r="J7" s="100"/>
      <c r="K7" s="100"/>
      <c r="L7" s="100"/>
      <c r="M7" s="100"/>
      <c r="N7" s="100"/>
      <c r="O7" s="17">
        <f t="shared" si="0"/>
        <v>4000</v>
      </c>
      <c r="P7" s="15">
        <v>4</v>
      </c>
      <c r="Q7" s="18">
        <f>P7*0.09</f>
        <v>0.36</v>
      </c>
      <c r="R7" s="18">
        <f t="shared" ref="R7:R18" si="1">IF(Q7&lt;=4.5, (Q7*(H7+J7+L7+N7)), (4.5*(H7+J7+L7+N7)))</f>
        <v>0</v>
      </c>
    </row>
    <row r="8" spans="1:18" ht="15" thickBot="1" x14ac:dyDescent="0.4">
      <c r="A8" s="13">
        <v>3</v>
      </c>
      <c r="B8" s="13" t="s">
        <v>48</v>
      </c>
      <c r="C8" s="13" t="s">
        <v>48</v>
      </c>
      <c r="D8" s="13">
        <v>0</v>
      </c>
      <c r="E8" s="13">
        <v>5</v>
      </c>
      <c r="F8" s="16" t="s">
        <v>140</v>
      </c>
      <c r="G8" s="100"/>
      <c r="H8" s="100"/>
      <c r="I8" s="100"/>
      <c r="J8" s="100"/>
      <c r="K8" s="100"/>
      <c r="L8" s="100"/>
      <c r="M8" s="100"/>
      <c r="N8" s="100"/>
      <c r="O8" s="17">
        <f t="shared" si="0"/>
        <v>8000</v>
      </c>
      <c r="P8" s="15">
        <v>8</v>
      </c>
      <c r="Q8" s="18">
        <f>P8*0.09</f>
        <v>0.72</v>
      </c>
      <c r="R8" s="18">
        <f t="shared" si="1"/>
        <v>0</v>
      </c>
    </row>
    <row r="9" spans="1:18" ht="15" thickBot="1" x14ac:dyDescent="0.4">
      <c r="A9" s="13">
        <v>3</v>
      </c>
      <c r="B9" s="13" t="s">
        <v>48</v>
      </c>
      <c r="C9" s="13" t="s">
        <v>48</v>
      </c>
      <c r="D9" s="13">
        <v>0</v>
      </c>
      <c r="E9" s="13">
        <v>6</v>
      </c>
      <c r="F9" s="16" t="s">
        <v>141</v>
      </c>
      <c r="G9" s="100"/>
      <c r="H9" s="100"/>
      <c r="I9" s="100"/>
      <c r="J9" s="100"/>
      <c r="K9" s="100"/>
      <c r="L9" s="100"/>
      <c r="M9" s="100"/>
      <c r="N9" s="100"/>
      <c r="O9" s="17">
        <f t="shared" si="0"/>
        <v>16000</v>
      </c>
      <c r="P9" s="15">
        <v>16</v>
      </c>
      <c r="Q9" s="18">
        <f>P9*0.08</f>
        <v>1.28</v>
      </c>
      <c r="R9" s="18">
        <f t="shared" si="1"/>
        <v>0</v>
      </c>
    </row>
    <row r="10" spans="1:18" ht="15" thickBot="1" x14ac:dyDescent="0.4">
      <c r="A10" s="13">
        <v>3</v>
      </c>
      <c r="B10" s="13" t="s">
        <v>48</v>
      </c>
      <c r="C10" s="13" t="s">
        <v>48</v>
      </c>
      <c r="D10" s="13">
        <v>0</v>
      </c>
      <c r="E10" s="13">
        <v>7</v>
      </c>
      <c r="F10" s="16" t="s">
        <v>142</v>
      </c>
      <c r="G10" s="100"/>
      <c r="H10" s="100"/>
      <c r="I10" s="100"/>
      <c r="J10" s="101"/>
      <c r="K10" s="100"/>
      <c r="L10" s="100"/>
      <c r="M10" s="100"/>
      <c r="N10" s="100"/>
      <c r="O10" s="17">
        <f t="shared" si="0"/>
        <v>32000</v>
      </c>
      <c r="P10" s="102">
        <v>32</v>
      </c>
      <c r="Q10" s="18">
        <f>P10*0.08</f>
        <v>2.56</v>
      </c>
      <c r="R10" s="18">
        <f t="shared" si="1"/>
        <v>0</v>
      </c>
    </row>
    <row r="11" spans="1:18" s="21" customFormat="1" ht="15" thickBot="1" x14ac:dyDescent="0.4">
      <c r="A11" s="13">
        <v>3</v>
      </c>
      <c r="B11" s="13" t="s">
        <v>48</v>
      </c>
      <c r="C11" s="13" t="s">
        <v>48</v>
      </c>
      <c r="D11" s="13">
        <v>0</v>
      </c>
      <c r="E11" s="13">
        <v>8</v>
      </c>
      <c r="F11" s="19" t="s">
        <v>143</v>
      </c>
      <c r="G11" s="100"/>
      <c r="H11" s="100"/>
      <c r="I11" s="100"/>
      <c r="J11" s="100"/>
      <c r="K11" s="100"/>
      <c r="L11" s="100"/>
      <c r="M11" s="100"/>
      <c r="N11" s="100"/>
      <c r="O11" s="1">
        <f t="shared" si="0"/>
        <v>64000</v>
      </c>
      <c r="P11" s="102">
        <v>64</v>
      </c>
      <c r="Q11" s="18">
        <f>P11*0.07</f>
        <v>4.4800000000000004</v>
      </c>
      <c r="R11" s="18">
        <f t="shared" si="1"/>
        <v>0</v>
      </c>
    </row>
    <row r="12" spans="1:18" s="21" customFormat="1" ht="15" thickBot="1" x14ac:dyDescent="0.4">
      <c r="A12" s="13">
        <v>3</v>
      </c>
      <c r="B12" s="13" t="s">
        <v>48</v>
      </c>
      <c r="C12" s="13" t="s">
        <v>48</v>
      </c>
      <c r="D12" s="13">
        <v>1</v>
      </c>
      <c r="E12" s="13">
        <v>2</v>
      </c>
      <c r="F12" s="19" t="s">
        <v>145</v>
      </c>
      <c r="G12" s="100"/>
      <c r="H12" s="100"/>
      <c r="I12" s="100"/>
      <c r="J12" s="100"/>
      <c r="K12" s="100"/>
      <c r="L12" s="100"/>
      <c r="M12" s="100"/>
      <c r="N12" s="100"/>
      <c r="O12" s="1">
        <f t="shared" si="0"/>
        <v>128000</v>
      </c>
      <c r="P12" s="102">
        <v>128</v>
      </c>
      <c r="Q12" s="18">
        <f>IF(P12*0.07&gt;=4.5,4.5,P12*0.07)</f>
        <v>4.5</v>
      </c>
      <c r="R12" s="18">
        <f t="shared" si="1"/>
        <v>0</v>
      </c>
    </row>
    <row r="13" spans="1:18" s="21" customFormat="1" ht="15" thickBot="1" x14ac:dyDescent="0.4">
      <c r="A13" s="13">
        <v>3</v>
      </c>
      <c r="B13" s="13" t="s">
        <v>48</v>
      </c>
      <c r="C13" s="13" t="s">
        <v>48</v>
      </c>
      <c r="D13" s="13">
        <v>1</v>
      </c>
      <c r="E13" s="13">
        <v>3</v>
      </c>
      <c r="F13" s="19" t="s">
        <v>146</v>
      </c>
      <c r="G13" s="100"/>
      <c r="H13" s="100"/>
      <c r="I13" s="100"/>
      <c r="J13" s="100"/>
      <c r="K13" s="100"/>
      <c r="L13" s="100"/>
      <c r="M13" s="100"/>
      <c r="N13" s="100"/>
      <c r="O13" s="1">
        <f t="shared" si="0"/>
        <v>256000</v>
      </c>
      <c r="P13" s="102">
        <v>256</v>
      </c>
      <c r="Q13" s="18">
        <f>IF(P13*0.07&gt;=4.5,4.5,P13*0.07)</f>
        <v>4.5</v>
      </c>
      <c r="R13" s="18">
        <f t="shared" si="1"/>
        <v>0</v>
      </c>
    </row>
    <row r="14" spans="1:18" s="21" customFormat="1" ht="15" thickBot="1" x14ac:dyDescent="0.4">
      <c r="A14" s="13">
        <v>3</v>
      </c>
      <c r="B14" s="13" t="s">
        <v>48</v>
      </c>
      <c r="C14" s="13" t="s">
        <v>48</v>
      </c>
      <c r="D14" s="13">
        <v>1</v>
      </c>
      <c r="E14" s="13">
        <v>4</v>
      </c>
      <c r="F14" s="19" t="s">
        <v>147</v>
      </c>
      <c r="G14" s="100"/>
      <c r="H14" s="100"/>
      <c r="I14" s="100"/>
      <c r="J14" s="100"/>
      <c r="K14" s="100"/>
      <c r="L14" s="100"/>
      <c r="M14" s="100"/>
      <c r="N14" s="100"/>
      <c r="O14" s="1">
        <f t="shared" si="0"/>
        <v>512000</v>
      </c>
      <c r="P14" s="102">
        <v>512</v>
      </c>
      <c r="Q14" s="18">
        <f>IF(P14*0.07&gt;=4.5,4.5,P14*0.07)</f>
        <v>4.5</v>
      </c>
      <c r="R14" s="18">
        <f t="shared" si="1"/>
        <v>0</v>
      </c>
    </row>
    <row r="15" spans="1:18" s="21" customFormat="1" ht="15" thickBot="1" x14ac:dyDescent="0.4">
      <c r="A15" s="13">
        <v>3</v>
      </c>
      <c r="B15" s="13" t="s">
        <v>48</v>
      </c>
      <c r="C15" s="13" t="s">
        <v>48</v>
      </c>
      <c r="D15" s="13">
        <v>1</v>
      </c>
      <c r="E15" s="13">
        <v>5</v>
      </c>
      <c r="F15" s="19" t="s">
        <v>148</v>
      </c>
      <c r="G15" s="100"/>
      <c r="H15" s="100"/>
      <c r="I15" s="100"/>
      <c r="J15" s="100"/>
      <c r="K15" s="100"/>
      <c r="L15" s="100"/>
      <c r="M15" s="100"/>
      <c r="N15" s="100"/>
      <c r="O15" s="1">
        <f t="shared" si="0"/>
        <v>1000000</v>
      </c>
      <c r="P15" s="102">
        <v>1000</v>
      </c>
      <c r="Q15" s="18">
        <f>IF(P15*0.07&gt;=4.5,4.5,P15*0.07)</f>
        <v>4.5</v>
      </c>
      <c r="R15" s="18">
        <f t="shared" si="1"/>
        <v>0</v>
      </c>
    </row>
    <row r="16" spans="1:18" s="21" customFormat="1" ht="15" thickBot="1" x14ac:dyDescent="0.4">
      <c r="A16" s="13">
        <v>3</v>
      </c>
      <c r="B16" s="13" t="s">
        <v>48</v>
      </c>
      <c r="C16" s="13" t="s">
        <v>48</v>
      </c>
      <c r="D16" s="13">
        <v>0</v>
      </c>
      <c r="E16" s="13">
        <v>9</v>
      </c>
      <c r="F16" s="19" t="s">
        <v>144</v>
      </c>
      <c r="G16" s="100"/>
      <c r="H16" s="100"/>
      <c r="I16" s="100"/>
      <c r="J16" s="100"/>
      <c r="K16" s="100"/>
      <c r="L16" s="100"/>
      <c r="M16" s="100"/>
      <c r="N16" s="100"/>
      <c r="O16" s="1">
        <f>P16*1000</f>
        <v>0</v>
      </c>
      <c r="P16" s="103"/>
      <c r="Q16" s="20">
        <f>IF(O16&gt;=65000,4.5,(IF(O16&gt;32000,P16*0.07,IF(O16&gt;8000,P16*0.08,IF(O16&gt;1000,P16*0.09,(0))))))</f>
        <v>0</v>
      </c>
      <c r="R16" s="18">
        <f t="shared" si="1"/>
        <v>0</v>
      </c>
    </row>
    <row r="17" spans="1:18" s="21" customFormat="1" ht="15" thickBot="1" x14ac:dyDescent="0.4">
      <c r="A17" s="31">
        <v>3</v>
      </c>
      <c r="B17" s="31" t="s">
        <v>48</v>
      </c>
      <c r="C17" s="31" t="s">
        <v>48</v>
      </c>
      <c r="D17" s="31">
        <v>1</v>
      </c>
      <c r="E17" s="31">
        <v>0</v>
      </c>
      <c r="F17" s="19" t="s">
        <v>144</v>
      </c>
      <c r="G17" s="100"/>
      <c r="H17" s="100"/>
      <c r="I17" s="100"/>
      <c r="J17" s="100"/>
      <c r="K17" s="100"/>
      <c r="L17" s="100"/>
      <c r="M17" s="100"/>
      <c r="N17" s="100"/>
      <c r="O17" s="1">
        <f t="shared" si="0"/>
        <v>0</v>
      </c>
      <c r="P17" s="103"/>
      <c r="Q17" s="20">
        <f>IF(O17&gt;=65000,4.5,(IF(O17&gt;32000,P17*0.07,IF(O17&gt;8000,P17*0.08,IF(O17&gt;1000,P17*0.09,(0))))))</f>
        <v>0</v>
      </c>
      <c r="R17" s="18">
        <f t="shared" si="1"/>
        <v>0</v>
      </c>
    </row>
    <row r="18" spans="1:18" s="21" customFormat="1" ht="15" thickBot="1" x14ac:dyDescent="0.4">
      <c r="A18" s="31">
        <v>3</v>
      </c>
      <c r="B18" s="31" t="s">
        <v>48</v>
      </c>
      <c r="C18" s="31" t="s">
        <v>48</v>
      </c>
      <c r="D18" s="31">
        <v>1</v>
      </c>
      <c r="E18" s="31">
        <v>1</v>
      </c>
      <c r="F18" s="19" t="s">
        <v>144</v>
      </c>
      <c r="G18" s="100"/>
      <c r="H18" s="100"/>
      <c r="I18" s="100"/>
      <c r="J18" s="100"/>
      <c r="K18" s="100"/>
      <c r="L18" s="100"/>
      <c r="M18" s="100"/>
      <c r="N18" s="100"/>
      <c r="O18" s="1">
        <f t="shared" si="0"/>
        <v>0</v>
      </c>
      <c r="P18" s="103"/>
      <c r="Q18" s="20">
        <f>IF(O18&gt;=65000,4.5,(IF(O18&gt;32000,P18*0.07,IF(O18&gt;8000,P18*0.08,IF(O18&gt;1000,P18*0.09,(0))))))</f>
        <v>0</v>
      </c>
      <c r="R18" s="18">
        <f t="shared" si="1"/>
        <v>0</v>
      </c>
    </row>
    <row r="19" spans="1:18" ht="15" thickBot="1" x14ac:dyDescent="0.4">
      <c r="A19" s="28"/>
      <c r="B19" s="28"/>
      <c r="C19" s="28"/>
      <c r="D19" s="28"/>
      <c r="E19" s="28"/>
    </row>
    <row r="20" spans="1:18" ht="48" customHeight="1" thickBot="1" x14ac:dyDescent="0.4">
      <c r="A20" s="13"/>
      <c r="B20" s="13"/>
      <c r="C20" s="13"/>
      <c r="D20" s="13"/>
      <c r="E20" s="13"/>
      <c r="F20" s="62" t="s">
        <v>197</v>
      </c>
      <c r="G20" s="79" t="s">
        <v>114</v>
      </c>
      <c r="H20" s="79" t="s">
        <v>132</v>
      </c>
      <c r="I20" s="79" t="s">
        <v>115</v>
      </c>
      <c r="J20" s="79" t="s">
        <v>133</v>
      </c>
      <c r="K20" s="79" t="s">
        <v>116</v>
      </c>
      <c r="L20" s="79" t="s">
        <v>134</v>
      </c>
      <c r="M20" s="79" t="s">
        <v>117</v>
      </c>
      <c r="N20" s="79" t="s">
        <v>135</v>
      </c>
      <c r="O20" s="154" t="s">
        <v>107</v>
      </c>
      <c r="P20" s="154"/>
      <c r="Q20" s="70" t="s">
        <v>2</v>
      </c>
      <c r="R20" s="7" t="s">
        <v>109</v>
      </c>
    </row>
    <row r="21" spans="1:18" ht="15" thickBot="1" x14ac:dyDescent="0.4">
      <c r="A21" s="13">
        <v>3</v>
      </c>
      <c r="B21" s="13" t="s">
        <v>49</v>
      </c>
      <c r="C21" s="13" t="s">
        <v>49</v>
      </c>
      <c r="D21" s="13">
        <v>0</v>
      </c>
      <c r="E21" s="13">
        <v>3</v>
      </c>
      <c r="F21" s="16" t="s">
        <v>149</v>
      </c>
      <c r="G21" s="100"/>
      <c r="H21" s="100"/>
      <c r="I21" s="100"/>
      <c r="J21" s="100"/>
      <c r="K21" s="100"/>
      <c r="L21" s="100"/>
      <c r="M21" s="100"/>
      <c r="N21" s="100"/>
      <c r="O21" s="17">
        <f t="shared" ref="O21:O30" si="2">P21*1000</f>
        <v>2000</v>
      </c>
      <c r="P21" s="15">
        <v>2</v>
      </c>
      <c r="Q21" s="18">
        <f>P21*0.1</f>
        <v>0.2</v>
      </c>
      <c r="R21" s="18">
        <f>IF(Q21&lt;=7.5, (Q21*(H21+J21+L21+N21)), (7.5*(H21+J21+L21+N21)))</f>
        <v>0</v>
      </c>
    </row>
    <row r="22" spans="1:18" ht="15" thickBot="1" x14ac:dyDescent="0.4">
      <c r="A22" s="13">
        <v>3</v>
      </c>
      <c r="B22" s="13" t="s">
        <v>49</v>
      </c>
      <c r="C22" s="13" t="s">
        <v>49</v>
      </c>
      <c r="D22" s="13">
        <v>0</v>
      </c>
      <c r="E22" s="13">
        <v>4</v>
      </c>
      <c r="F22" s="16" t="s">
        <v>150</v>
      </c>
      <c r="G22" s="100"/>
      <c r="H22" s="100"/>
      <c r="I22" s="100"/>
      <c r="J22" s="100"/>
      <c r="K22" s="100"/>
      <c r="L22" s="100"/>
      <c r="M22" s="100"/>
      <c r="N22" s="100"/>
      <c r="O22" s="17">
        <f t="shared" si="2"/>
        <v>4000</v>
      </c>
      <c r="P22" s="15">
        <v>4</v>
      </c>
      <c r="Q22" s="18">
        <f>P22*0.1</f>
        <v>0.4</v>
      </c>
      <c r="R22" s="18">
        <f t="shared" ref="R22:R34" si="3">IF(Q22&lt;=7.5, (Q22*(H22+J22+L22+N22)), (7.5*(H22+J22+L22+N22)))</f>
        <v>0</v>
      </c>
    </row>
    <row r="23" spans="1:18" ht="15" thickBot="1" x14ac:dyDescent="0.4">
      <c r="A23" s="13">
        <v>3</v>
      </c>
      <c r="B23" s="13" t="s">
        <v>49</v>
      </c>
      <c r="C23" s="13" t="s">
        <v>49</v>
      </c>
      <c r="D23" s="13">
        <v>0</v>
      </c>
      <c r="E23" s="13">
        <v>5</v>
      </c>
      <c r="F23" s="16" t="s">
        <v>151</v>
      </c>
      <c r="G23" s="100"/>
      <c r="H23" s="100"/>
      <c r="I23" s="100"/>
      <c r="J23" s="100"/>
      <c r="K23" s="100"/>
      <c r="L23" s="100"/>
      <c r="M23" s="100"/>
      <c r="N23" s="100"/>
      <c r="O23" s="17">
        <f t="shared" si="2"/>
        <v>8000</v>
      </c>
      <c r="P23" s="15">
        <v>8</v>
      </c>
      <c r="Q23" s="18">
        <f>P23*0.1</f>
        <v>0.8</v>
      </c>
      <c r="R23" s="18">
        <f t="shared" si="3"/>
        <v>0</v>
      </c>
    </row>
    <row r="24" spans="1:18" ht="15" thickBot="1" x14ac:dyDescent="0.4">
      <c r="A24" s="13">
        <v>3</v>
      </c>
      <c r="B24" s="13" t="s">
        <v>49</v>
      </c>
      <c r="C24" s="13" t="s">
        <v>49</v>
      </c>
      <c r="D24" s="13">
        <v>0</v>
      </c>
      <c r="E24" s="13">
        <v>6</v>
      </c>
      <c r="F24" s="16" t="s">
        <v>152</v>
      </c>
      <c r="G24" s="100"/>
      <c r="H24" s="100"/>
      <c r="I24" s="100"/>
      <c r="J24" s="100"/>
      <c r="K24" s="100"/>
      <c r="L24" s="100"/>
      <c r="M24" s="100"/>
      <c r="N24" s="100"/>
      <c r="O24" s="17">
        <f t="shared" si="2"/>
        <v>16000</v>
      </c>
      <c r="P24" s="15">
        <v>16</v>
      </c>
      <c r="Q24" s="18">
        <f>P24*0.09</f>
        <v>1.44</v>
      </c>
      <c r="R24" s="18">
        <f t="shared" si="3"/>
        <v>0</v>
      </c>
    </row>
    <row r="25" spans="1:18" ht="15" thickBot="1" x14ac:dyDescent="0.4">
      <c r="A25" s="13">
        <v>3</v>
      </c>
      <c r="B25" s="13" t="s">
        <v>49</v>
      </c>
      <c r="C25" s="13" t="s">
        <v>49</v>
      </c>
      <c r="D25" s="13">
        <v>0</v>
      </c>
      <c r="E25" s="13">
        <v>7</v>
      </c>
      <c r="F25" s="16" t="s">
        <v>153</v>
      </c>
      <c r="G25" s="100"/>
      <c r="H25" s="100"/>
      <c r="I25" s="100"/>
      <c r="J25" s="100"/>
      <c r="K25" s="100"/>
      <c r="L25" s="100"/>
      <c r="M25" s="100"/>
      <c r="N25" s="100"/>
      <c r="O25" s="17">
        <f t="shared" si="2"/>
        <v>32000</v>
      </c>
      <c r="P25" s="15">
        <v>32</v>
      </c>
      <c r="Q25" s="18">
        <f>P25*0.09</f>
        <v>2.88</v>
      </c>
      <c r="R25" s="18">
        <f t="shared" si="3"/>
        <v>0</v>
      </c>
    </row>
    <row r="26" spans="1:18" ht="15" thickBot="1" x14ac:dyDescent="0.4">
      <c r="A26" s="13">
        <v>3</v>
      </c>
      <c r="B26" s="13" t="s">
        <v>49</v>
      </c>
      <c r="C26" s="13" t="s">
        <v>49</v>
      </c>
      <c r="D26" s="13">
        <v>0</v>
      </c>
      <c r="E26" s="13">
        <v>8</v>
      </c>
      <c r="F26" s="16" t="s">
        <v>154</v>
      </c>
      <c r="G26" s="100"/>
      <c r="H26" s="100"/>
      <c r="I26" s="100"/>
      <c r="J26" s="100"/>
      <c r="K26" s="100"/>
      <c r="L26" s="100"/>
      <c r="M26" s="100"/>
      <c r="N26" s="100"/>
      <c r="O26" s="17">
        <f t="shared" si="2"/>
        <v>64000</v>
      </c>
      <c r="P26" s="102">
        <v>64</v>
      </c>
      <c r="Q26" s="18">
        <f>IF(P26*0.08&gt;=7.5,7.5,P26*0.08)</f>
        <v>5.12</v>
      </c>
      <c r="R26" s="18">
        <f t="shared" si="3"/>
        <v>0</v>
      </c>
    </row>
    <row r="27" spans="1:18" ht="15" thickBot="1" x14ac:dyDescent="0.4">
      <c r="A27" s="13">
        <v>3</v>
      </c>
      <c r="B27" s="13" t="s">
        <v>49</v>
      </c>
      <c r="C27" s="13" t="s">
        <v>49</v>
      </c>
      <c r="D27" s="13">
        <v>1</v>
      </c>
      <c r="E27" s="13">
        <v>3</v>
      </c>
      <c r="F27" s="19" t="s">
        <v>155</v>
      </c>
      <c r="G27" s="100"/>
      <c r="H27" s="100"/>
      <c r="I27" s="100"/>
      <c r="J27" s="100"/>
      <c r="K27" s="100"/>
      <c r="L27" s="100"/>
      <c r="M27" s="100"/>
      <c r="N27" s="100"/>
      <c r="O27" s="17">
        <f t="shared" si="2"/>
        <v>128000</v>
      </c>
      <c r="P27" s="102">
        <v>128</v>
      </c>
      <c r="Q27" s="18">
        <f>IF(P27*0.08&gt;=7.5,7.5,P27*0.08)</f>
        <v>7.5</v>
      </c>
      <c r="R27" s="18">
        <f t="shared" si="3"/>
        <v>0</v>
      </c>
    </row>
    <row r="28" spans="1:18" ht="15" thickBot="1" x14ac:dyDescent="0.4">
      <c r="A28" s="13">
        <v>3</v>
      </c>
      <c r="B28" s="13" t="s">
        <v>49</v>
      </c>
      <c r="C28" s="13" t="s">
        <v>49</v>
      </c>
      <c r="D28" s="13">
        <v>1</v>
      </c>
      <c r="E28" s="13">
        <v>4</v>
      </c>
      <c r="F28" s="19" t="s">
        <v>156</v>
      </c>
      <c r="G28" s="100"/>
      <c r="H28" s="100"/>
      <c r="I28" s="100"/>
      <c r="J28" s="100"/>
      <c r="K28" s="100"/>
      <c r="L28" s="100"/>
      <c r="M28" s="100"/>
      <c r="N28" s="100"/>
      <c r="O28" s="17">
        <f t="shared" si="2"/>
        <v>256000</v>
      </c>
      <c r="P28" s="102">
        <v>256</v>
      </c>
      <c r="Q28" s="18">
        <f>IF(P28*0.08&gt;=7.5,7.5,P28*0.08)</f>
        <v>7.5</v>
      </c>
      <c r="R28" s="18">
        <f t="shared" si="3"/>
        <v>0</v>
      </c>
    </row>
    <row r="29" spans="1:18" ht="15" thickBot="1" x14ac:dyDescent="0.4">
      <c r="A29" s="13">
        <v>3</v>
      </c>
      <c r="B29" s="13" t="s">
        <v>49</v>
      </c>
      <c r="C29" s="13" t="s">
        <v>49</v>
      </c>
      <c r="D29" s="13">
        <v>1</v>
      </c>
      <c r="E29" s="13">
        <v>5</v>
      </c>
      <c r="F29" s="19" t="s">
        <v>157</v>
      </c>
      <c r="G29" s="100"/>
      <c r="H29" s="100"/>
      <c r="I29" s="100"/>
      <c r="J29" s="100"/>
      <c r="K29" s="100"/>
      <c r="L29" s="100"/>
      <c r="M29" s="100"/>
      <c r="N29" s="100"/>
      <c r="O29" s="17">
        <f t="shared" si="2"/>
        <v>512000</v>
      </c>
      <c r="P29" s="102">
        <v>512</v>
      </c>
      <c r="Q29" s="18">
        <f>IF(P29*0.08&gt;=7.5,7.5,P29*0.08)</f>
        <v>7.5</v>
      </c>
      <c r="R29" s="18">
        <f t="shared" si="3"/>
        <v>0</v>
      </c>
    </row>
    <row r="30" spans="1:18" ht="15" thickBot="1" x14ac:dyDescent="0.4">
      <c r="A30" s="13">
        <v>3</v>
      </c>
      <c r="B30" s="13" t="s">
        <v>49</v>
      </c>
      <c r="C30" s="13" t="s">
        <v>49</v>
      </c>
      <c r="D30" s="13">
        <v>1</v>
      </c>
      <c r="E30" s="13">
        <v>6</v>
      </c>
      <c r="F30" s="19" t="s">
        <v>158</v>
      </c>
      <c r="G30" s="100"/>
      <c r="H30" s="100"/>
      <c r="I30" s="100"/>
      <c r="J30" s="100"/>
      <c r="K30" s="100"/>
      <c r="L30" s="100"/>
      <c r="M30" s="100"/>
      <c r="N30" s="100"/>
      <c r="O30" s="17">
        <f t="shared" si="2"/>
        <v>1000000</v>
      </c>
      <c r="P30" s="102">
        <v>1000</v>
      </c>
      <c r="Q30" s="18">
        <f>IF(P30*0.08&gt;=7.5,7.5,P30*0.08)</f>
        <v>7.5</v>
      </c>
      <c r="R30" s="18">
        <f t="shared" si="3"/>
        <v>0</v>
      </c>
    </row>
    <row r="31" spans="1:18" ht="15" thickBot="1" x14ac:dyDescent="0.4">
      <c r="A31" s="13">
        <v>3</v>
      </c>
      <c r="B31" s="13" t="s">
        <v>49</v>
      </c>
      <c r="C31" s="13" t="s">
        <v>49</v>
      </c>
      <c r="D31" s="13">
        <v>0</v>
      </c>
      <c r="E31" s="13">
        <v>9</v>
      </c>
      <c r="F31" s="19" t="s">
        <v>159</v>
      </c>
      <c r="G31" s="100"/>
      <c r="H31" s="100"/>
      <c r="I31" s="100"/>
      <c r="J31" s="100"/>
      <c r="K31" s="100"/>
      <c r="L31" s="100"/>
      <c r="M31" s="100"/>
      <c r="N31" s="100"/>
      <c r="O31" s="104">
        <f>P31*1000</f>
        <v>0</v>
      </c>
      <c r="P31" s="103"/>
      <c r="Q31" s="20">
        <f>IF(O31&gt;=94000,7.5,IF(O31&gt;32000,P31*0.08,IF(O31&gt;8000,P31*0.09,IF(O31&gt;1000,P31*0.1,(0)))))</f>
        <v>0</v>
      </c>
      <c r="R31" s="18">
        <f t="shared" si="3"/>
        <v>0</v>
      </c>
    </row>
    <row r="32" spans="1:18" ht="15" thickBot="1" x14ac:dyDescent="0.4">
      <c r="A32" s="13">
        <v>3</v>
      </c>
      <c r="B32" s="13" t="s">
        <v>49</v>
      </c>
      <c r="C32" s="13" t="s">
        <v>49</v>
      </c>
      <c r="D32" s="13">
        <v>1</v>
      </c>
      <c r="E32" s="13">
        <v>0</v>
      </c>
      <c r="F32" s="19" t="s">
        <v>159</v>
      </c>
      <c r="G32" s="100"/>
      <c r="H32" s="100"/>
      <c r="I32" s="100"/>
      <c r="J32" s="100"/>
      <c r="K32" s="100"/>
      <c r="L32" s="100"/>
      <c r="M32" s="100"/>
      <c r="N32" s="100"/>
      <c r="O32" s="105">
        <f>P32*1000</f>
        <v>0</v>
      </c>
      <c r="P32" s="106"/>
      <c r="Q32" s="20">
        <f>IF(O32&gt;=94000,7.5,IF(O32&gt;32000,P32*0.08,IF(O32&gt;8000,P32*0.09,IF(O32&gt;1000,P32*0.1,(0)))))</f>
        <v>0</v>
      </c>
      <c r="R32" s="18">
        <f t="shared" si="3"/>
        <v>0</v>
      </c>
    </row>
    <row r="33" spans="1:18" ht="15" thickBot="1" x14ac:dyDescent="0.4">
      <c r="A33" s="31">
        <v>3</v>
      </c>
      <c r="B33" s="31" t="s">
        <v>49</v>
      </c>
      <c r="C33" s="31" t="s">
        <v>49</v>
      </c>
      <c r="D33" s="31">
        <v>1</v>
      </c>
      <c r="E33" s="31">
        <v>1</v>
      </c>
      <c r="F33" s="19" t="s">
        <v>159</v>
      </c>
      <c r="G33" s="100"/>
      <c r="H33" s="100"/>
      <c r="I33" s="100"/>
      <c r="J33" s="100"/>
      <c r="K33" s="100"/>
      <c r="L33" s="100"/>
      <c r="M33" s="100"/>
      <c r="N33" s="100"/>
      <c r="O33" s="105">
        <f>P33*1000</f>
        <v>0</v>
      </c>
      <c r="P33" s="106"/>
      <c r="Q33" s="20">
        <f>IF(O33&gt;=94000,7.5,IF(O33&gt;32000,P33*0.08,IF(O33&gt;8000,P33*0.09,IF(O33&gt;1000,P33*0.1,(0)))))</f>
        <v>0</v>
      </c>
      <c r="R33" s="18">
        <f t="shared" si="3"/>
        <v>0</v>
      </c>
    </row>
    <row r="34" spans="1:18" ht="15" thickBot="1" x14ac:dyDescent="0.4">
      <c r="A34" s="31">
        <v>3</v>
      </c>
      <c r="B34" s="31" t="s">
        <v>49</v>
      </c>
      <c r="C34" s="31" t="s">
        <v>49</v>
      </c>
      <c r="D34" s="31">
        <v>1</v>
      </c>
      <c r="E34" s="31">
        <v>2</v>
      </c>
      <c r="F34" s="19" t="s">
        <v>159</v>
      </c>
      <c r="G34" s="100"/>
      <c r="H34" s="100"/>
      <c r="I34" s="100"/>
      <c r="J34" s="100"/>
      <c r="K34" s="100"/>
      <c r="L34" s="100"/>
      <c r="M34" s="100"/>
      <c r="N34" s="100"/>
      <c r="O34" s="105">
        <f>P34*1000</f>
        <v>0</v>
      </c>
      <c r="P34" s="106"/>
      <c r="Q34" s="20">
        <f>IF(O34&gt;=94000,7.5,IF(O34&gt;32000,P34*0.08,IF(O34&gt;8000,P34*0.09,IF(O34&gt;1000,P34*0.1,(0)))))</f>
        <v>0</v>
      </c>
      <c r="R34" s="18">
        <f t="shared" si="3"/>
        <v>0</v>
      </c>
    </row>
    <row r="35" spans="1:18" ht="15" thickBot="1" x14ac:dyDescent="0.4">
      <c r="A35" s="28"/>
      <c r="B35" s="28"/>
      <c r="C35" s="28"/>
      <c r="D35" s="28"/>
      <c r="E35" s="28"/>
    </row>
    <row r="36" spans="1:18" ht="47.25" customHeight="1" thickBot="1" x14ac:dyDescent="0.4">
      <c r="A36" s="13"/>
      <c r="B36" s="13"/>
      <c r="C36" s="13"/>
      <c r="D36" s="13"/>
      <c r="E36" s="13"/>
      <c r="F36" s="62" t="s">
        <v>198</v>
      </c>
      <c r="G36" s="79" t="s">
        <v>114</v>
      </c>
      <c r="H36" s="79" t="s">
        <v>132</v>
      </c>
      <c r="I36" s="79" t="s">
        <v>115</v>
      </c>
      <c r="J36" s="79" t="s">
        <v>133</v>
      </c>
      <c r="K36" s="79" t="s">
        <v>116</v>
      </c>
      <c r="L36" s="79" t="s">
        <v>134</v>
      </c>
      <c r="M36" s="79" t="s">
        <v>117</v>
      </c>
      <c r="N36" s="79" t="s">
        <v>135</v>
      </c>
      <c r="O36" s="150" t="s">
        <v>107</v>
      </c>
      <c r="P36" s="150"/>
      <c r="Q36" s="49" t="s">
        <v>2</v>
      </c>
      <c r="R36" s="7" t="s">
        <v>109</v>
      </c>
    </row>
    <row r="37" spans="1:18" ht="15" thickBot="1" x14ac:dyDescent="0.4">
      <c r="A37" s="31">
        <v>3</v>
      </c>
      <c r="B37" s="31" t="s">
        <v>52</v>
      </c>
      <c r="C37" s="31" t="s">
        <v>52</v>
      </c>
      <c r="D37" s="31">
        <v>0</v>
      </c>
      <c r="E37" s="31">
        <v>4</v>
      </c>
      <c r="F37" s="16" t="s">
        <v>165</v>
      </c>
      <c r="G37" s="100"/>
      <c r="H37" s="100"/>
      <c r="I37" s="100"/>
      <c r="J37" s="100"/>
      <c r="K37" s="100"/>
      <c r="L37" s="100"/>
      <c r="M37" s="100"/>
      <c r="N37" s="100"/>
      <c r="O37" s="17">
        <f t="shared" ref="O37:O58" si="4">P37*1000</f>
        <v>200000</v>
      </c>
      <c r="P37" s="15">
        <v>200</v>
      </c>
      <c r="Q37" s="18">
        <f t="shared" ref="Q37:Q42" si="5">P37*0.01</f>
        <v>2</v>
      </c>
      <c r="R37" s="18">
        <f>IF(Q37&lt;=18, (Q37*(H37+J37+L37+N37)), (18*(H37+J37+L37+N37)))</f>
        <v>0</v>
      </c>
    </row>
    <row r="38" spans="1:18" ht="15" thickBot="1" x14ac:dyDescent="0.4">
      <c r="A38" s="31">
        <v>3</v>
      </c>
      <c r="B38" s="31" t="s">
        <v>52</v>
      </c>
      <c r="C38" s="31" t="s">
        <v>52</v>
      </c>
      <c r="D38" s="31">
        <v>0</v>
      </c>
      <c r="E38" s="31">
        <v>5</v>
      </c>
      <c r="F38" s="16" t="s">
        <v>166</v>
      </c>
      <c r="G38" s="100"/>
      <c r="H38" s="100"/>
      <c r="I38" s="100"/>
      <c r="J38" s="100"/>
      <c r="K38" s="100"/>
      <c r="L38" s="100"/>
      <c r="M38" s="100"/>
      <c r="N38" s="100"/>
      <c r="O38" s="17">
        <f t="shared" si="4"/>
        <v>250000</v>
      </c>
      <c r="P38" s="15">
        <v>250</v>
      </c>
      <c r="Q38" s="18">
        <f t="shared" si="5"/>
        <v>2.5</v>
      </c>
      <c r="R38" s="18">
        <f t="shared" ref="R38:R58" si="6">IF(Q38&lt;=18, (Q38*(H38+J38+L38+N38)), (18*(H38+J38+L38+N38)))</f>
        <v>0</v>
      </c>
    </row>
    <row r="39" spans="1:18" ht="15" thickBot="1" x14ac:dyDescent="0.4">
      <c r="A39" s="31">
        <v>3</v>
      </c>
      <c r="B39" s="31" t="s">
        <v>52</v>
      </c>
      <c r="C39" s="31" t="s">
        <v>52</v>
      </c>
      <c r="D39" s="31">
        <v>2</v>
      </c>
      <c r="E39" s="31">
        <v>0</v>
      </c>
      <c r="F39" s="16" t="s">
        <v>167</v>
      </c>
      <c r="G39" s="100"/>
      <c r="H39" s="100"/>
      <c r="I39" s="100"/>
      <c r="J39" s="100"/>
      <c r="K39" s="100"/>
      <c r="L39" s="100"/>
      <c r="M39" s="100"/>
      <c r="N39" s="100"/>
      <c r="O39" s="17">
        <f t="shared" si="4"/>
        <v>256000</v>
      </c>
      <c r="P39" s="15">
        <v>256</v>
      </c>
      <c r="Q39" s="18">
        <f t="shared" si="5"/>
        <v>2.56</v>
      </c>
      <c r="R39" s="18">
        <f t="shared" si="6"/>
        <v>0</v>
      </c>
    </row>
    <row r="40" spans="1:18" ht="15" thickBot="1" x14ac:dyDescent="0.4">
      <c r="A40" s="31">
        <v>3</v>
      </c>
      <c r="B40" s="31" t="s">
        <v>52</v>
      </c>
      <c r="C40" s="31" t="s">
        <v>52</v>
      </c>
      <c r="D40" s="31">
        <v>0</v>
      </c>
      <c r="E40" s="31">
        <v>6</v>
      </c>
      <c r="F40" s="16" t="s">
        <v>168</v>
      </c>
      <c r="G40" s="100"/>
      <c r="H40" s="100"/>
      <c r="I40" s="100"/>
      <c r="J40" s="100"/>
      <c r="K40" s="100"/>
      <c r="L40" s="100"/>
      <c r="M40" s="100"/>
      <c r="N40" s="100"/>
      <c r="O40" s="17">
        <f t="shared" si="4"/>
        <v>320000</v>
      </c>
      <c r="P40" s="15">
        <v>320</v>
      </c>
      <c r="Q40" s="18">
        <f t="shared" si="5"/>
        <v>3.2</v>
      </c>
      <c r="R40" s="18">
        <f t="shared" si="6"/>
        <v>0</v>
      </c>
    </row>
    <row r="41" spans="1:18" ht="15" thickBot="1" x14ac:dyDescent="0.4">
      <c r="A41" s="31">
        <v>3</v>
      </c>
      <c r="B41" s="31" t="s">
        <v>52</v>
      </c>
      <c r="C41" s="31" t="s">
        <v>52</v>
      </c>
      <c r="D41" s="31">
        <v>0</v>
      </c>
      <c r="E41" s="31">
        <v>7</v>
      </c>
      <c r="F41" s="16" t="s">
        <v>169</v>
      </c>
      <c r="G41" s="100"/>
      <c r="H41" s="100"/>
      <c r="I41" s="100"/>
      <c r="J41" s="100"/>
      <c r="K41" s="100"/>
      <c r="L41" s="100"/>
      <c r="M41" s="100"/>
      <c r="N41" s="100"/>
      <c r="O41" s="17">
        <f t="shared" si="4"/>
        <v>400000</v>
      </c>
      <c r="P41" s="15">
        <v>400</v>
      </c>
      <c r="Q41" s="18">
        <f t="shared" si="5"/>
        <v>4</v>
      </c>
      <c r="R41" s="18">
        <f t="shared" si="6"/>
        <v>0</v>
      </c>
    </row>
    <row r="42" spans="1:18" ht="15" thickBot="1" x14ac:dyDescent="0.4">
      <c r="A42" s="31">
        <v>3</v>
      </c>
      <c r="B42" s="31" t="s">
        <v>52</v>
      </c>
      <c r="C42" s="31" t="s">
        <v>52</v>
      </c>
      <c r="D42" s="31">
        <v>0</v>
      </c>
      <c r="E42" s="31">
        <v>8</v>
      </c>
      <c r="F42" s="16" t="s">
        <v>170</v>
      </c>
      <c r="G42" s="100"/>
      <c r="H42" s="100"/>
      <c r="I42" s="100"/>
      <c r="J42" s="100"/>
      <c r="K42" s="100"/>
      <c r="L42" s="100"/>
      <c r="M42" s="100"/>
      <c r="N42" s="100"/>
      <c r="O42" s="17">
        <f t="shared" si="4"/>
        <v>500000</v>
      </c>
      <c r="P42" s="15">
        <v>500</v>
      </c>
      <c r="Q42" s="18">
        <f t="shared" si="5"/>
        <v>5</v>
      </c>
      <c r="R42" s="18">
        <f t="shared" si="6"/>
        <v>0</v>
      </c>
    </row>
    <row r="43" spans="1:18" ht="15" thickBot="1" x14ac:dyDescent="0.4">
      <c r="A43" s="31">
        <v>3</v>
      </c>
      <c r="B43" s="31" t="s">
        <v>52</v>
      </c>
      <c r="C43" s="31" t="s">
        <v>52</v>
      </c>
      <c r="D43" s="31">
        <v>0</v>
      </c>
      <c r="E43" s="31">
        <v>9</v>
      </c>
      <c r="F43" s="16" t="s">
        <v>171</v>
      </c>
      <c r="G43" s="100"/>
      <c r="H43" s="100"/>
      <c r="I43" s="100"/>
      <c r="J43" s="100"/>
      <c r="K43" s="100"/>
      <c r="L43" s="100"/>
      <c r="M43" s="100"/>
      <c r="N43" s="100"/>
      <c r="O43" s="17">
        <f t="shared" si="4"/>
        <v>640000</v>
      </c>
      <c r="P43" s="15">
        <v>640</v>
      </c>
      <c r="Q43" s="18">
        <f t="shared" ref="Q43:Q48" si="7">P43*0.009</f>
        <v>5.76</v>
      </c>
      <c r="R43" s="18">
        <f t="shared" si="6"/>
        <v>0</v>
      </c>
    </row>
    <row r="44" spans="1:18" ht="15" thickBot="1" x14ac:dyDescent="0.4">
      <c r="A44" s="31">
        <v>3</v>
      </c>
      <c r="B44" s="31" t="s">
        <v>52</v>
      </c>
      <c r="C44" s="31" t="s">
        <v>52</v>
      </c>
      <c r="D44" s="31">
        <v>1</v>
      </c>
      <c r="E44" s="31">
        <v>0</v>
      </c>
      <c r="F44" s="16" t="s">
        <v>172</v>
      </c>
      <c r="G44" s="100"/>
      <c r="H44" s="100"/>
      <c r="I44" s="100"/>
      <c r="J44" s="100"/>
      <c r="K44" s="100"/>
      <c r="L44" s="100"/>
      <c r="M44" s="100"/>
      <c r="N44" s="100"/>
      <c r="O44" s="17">
        <f t="shared" si="4"/>
        <v>720000</v>
      </c>
      <c r="P44" s="15">
        <v>720</v>
      </c>
      <c r="Q44" s="18">
        <f t="shared" si="7"/>
        <v>6.4799999999999995</v>
      </c>
      <c r="R44" s="18">
        <f t="shared" si="6"/>
        <v>0</v>
      </c>
    </row>
    <row r="45" spans="1:18" ht="15" thickBot="1" x14ac:dyDescent="0.4">
      <c r="A45" s="31">
        <v>3</v>
      </c>
      <c r="B45" s="31" t="s">
        <v>52</v>
      </c>
      <c r="C45" s="31" t="s">
        <v>52</v>
      </c>
      <c r="D45" s="31">
        <v>2</v>
      </c>
      <c r="E45" s="31">
        <v>1</v>
      </c>
      <c r="F45" s="16" t="s">
        <v>173</v>
      </c>
      <c r="G45" s="100"/>
      <c r="H45" s="100"/>
      <c r="I45" s="100"/>
      <c r="J45" s="100"/>
      <c r="K45" s="100"/>
      <c r="L45" s="100"/>
      <c r="M45" s="100"/>
      <c r="N45" s="100"/>
      <c r="O45" s="17">
        <f t="shared" si="4"/>
        <v>750000</v>
      </c>
      <c r="P45" s="15">
        <v>750</v>
      </c>
      <c r="Q45" s="18">
        <f t="shared" si="7"/>
        <v>6.7499999999999991</v>
      </c>
      <c r="R45" s="18">
        <f t="shared" si="6"/>
        <v>0</v>
      </c>
    </row>
    <row r="46" spans="1:18" ht="15" thickBot="1" x14ac:dyDescent="0.4">
      <c r="A46" s="31">
        <v>3</v>
      </c>
      <c r="B46" s="31" t="s">
        <v>52</v>
      </c>
      <c r="C46" s="31" t="s">
        <v>52</v>
      </c>
      <c r="D46" s="31">
        <v>1</v>
      </c>
      <c r="E46" s="31">
        <v>1</v>
      </c>
      <c r="F46" s="16" t="s">
        <v>174</v>
      </c>
      <c r="G46" s="100"/>
      <c r="H46" s="100"/>
      <c r="I46" s="100"/>
      <c r="J46" s="100"/>
      <c r="K46" s="100"/>
      <c r="L46" s="100"/>
      <c r="M46" s="100"/>
      <c r="N46" s="100"/>
      <c r="O46" s="17">
        <f t="shared" si="4"/>
        <v>1000000</v>
      </c>
      <c r="P46" s="15">
        <v>1000</v>
      </c>
      <c r="Q46" s="18">
        <f t="shared" si="7"/>
        <v>9</v>
      </c>
      <c r="R46" s="18">
        <f t="shared" si="6"/>
        <v>0</v>
      </c>
    </row>
    <row r="47" spans="1:18" ht="15" thickBot="1" x14ac:dyDescent="0.4">
      <c r="A47" s="31">
        <v>3</v>
      </c>
      <c r="B47" s="31" t="s">
        <v>52</v>
      </c>
      <c r="C47" s="31" t="s">
        <v>52</v>
      </c>
      <c r="D47" s="31">
        <v>1</v>
      </c>
      <c r="E47" s="31">
        <v>2</v>
      </c>
      <c r="F47" s="16" t="s">
        <v>175</v>
      </c>
      <c r="G47" s="100"/>
      <c r="H47" s="100"/>
      <c r="I47" s="100"/>
      <c r="J47" s="100"/>
      <c r="K47" s="100"/>
      <c r="L47" s="100"/>
      <c r="M47" s="100"/>
      <c r="N47" s="100"/>
      <c r="O47" s="17">
        <f t="shared" si="4"/>
        <v>1500000</v>
      </c>
      <c r="P47" s="102">
        <v>1500</v>
      </c>
      <c r="Q47" s="18">
        <f t="shared" si="7"/>
        <v>13.499999999999998</v>
      </c>
      <c r="R47" s="18">
        <f t="shared" si="6"/>
        <v>0</v>
      </c>
    </row>
    <row r="48" spans="1:18" ht="15" thickBot="1" x14ac:dyDescent="0.4">
      <c r="A48" s="31">
        <v>3</v>
      </c>
      <c r="B48" s="31" t="s">
        <v>52</v>
      </c>
      <c r="C48" s="31" t="s">
        <v>52</v>
      </c>
      <c r="D48" s="31">
        <v>1</v>
      </c>
      <c r="E48" s="31">
        <v>3</v>
      </c>
      <c r="F48" s="16" t="s">
        <v>176</v>
      </c>
      <c r="G48" s="100"/>
      <c r="H48" s="100"/>
      <c r="I48" s="100"/>
      <c r="J48" s="100"/>
      <c r="K48" s="100"/>
      <c r="L48" s="100"/>
      <c r="M48" s="100"/>
      <c r="N48" s="100"/>
      <c r="O48" s="17">
        <f>P48*1000</f>
        <v>2000000</v>
      </c>
      <c r="P48" s="102">
        <v>2000</v>
      </c>
      <c r="Q48" s="18">
        <f t="shared" si="7"/>
        <v>18</v>
      </c>
      <c r="R48" s="18">
        <f t="shared" si="6"/>
        <v>0</v>
      </c>
    </row>
    <row r="49" spans="1:18" ht="15" thickBot="1" x14ac:dyDescent="0.4">
      <c r="A49" s="31">
        <v>3</v>
      </c>
      <c r="B49" s="31" t="s">
        <v>52</v>
      </c>
      <c r="C49" s="31" t="s">
        <v>52</v>
      </c>
      <c r="D49" s="31">
        <v>1</v>
      </c>
      <c r="E49" s="31">
        <v>4</v>
      </c>
      <c r="F49" s="16" t="s">
        <v>177</v>
      </c>
      <c r="G49" s="100"/>
      <c r="H49" s="100"/>
      <c r="I49" s="100"/>
      <c r="J49" s="100"/>
      <c r="K49" s="100"/>
      <c r="L49" s="100"/>
      <c r="M49" s="100"/>
      <c r="N49" s="100"/>
      <c r="O49" s="16">
        <f t="shared" si="4"/>
        <v>2500000</v>
      </c>
      <c r="P49" s="102">
        <v>2500</v>
      </c>
      <c r="Q49" s="18">
        <f t="shared" ref="Q49:Q54" si="8">IF(P49*0.008&gt;=18,18,P49*0.008)</f>
        <v>18</v>
      </c>
      <c r="R49" s="18">
        <f t="shared" si="6"/>
        <v>0</v>
      </c>
    </row>
    <row r="50" spans="1:18" ht="15" thickBot="1" x14ac:dyDescent="0.4">
      <c r="A50" s="31">
        <v>3</v>
      </c>
      <c r="B50" s="31" t="s">
        <v>52</v>
      </c>
      <c r="C50" s="31" t="s">
        <v>52</v>
      </c>
      <c r="D50" s="31">
        <v>1</v>
      </c>
      <c r="E50" s="31">
        <v>5</v>
      </c>
      <c r="F50" s="16" t="s">
        <v>178</v>
      </c>
      <c r="G50" s="100"/>
      <c r="H50" s="100"/>
      <c r="I50" s="100"/>
      <c r="J50" s="100"/>
      <c r="K50" s="100"/>
      <c r="L50" s="100"/>
      <c r="M50" s="100"/>
      <c r="N50" s="100"/>
      <c r="O50" s="19">
        <f t="shared" si="4"/>
        <v>3000000</v>
      </c>
      <c r="P50" s="102">
        <v>3000</v>
      </c>
      <c r="Q50" s="18">
        <f t="shared" si="8"/>
        <v>18</v>
      </c>
      <c r="R50" s="18">
        <f t="shared" si="6"/>
        <v>0</v>
      </c>
    </row>
    <row r="51" spans="1:18" ht="15" thickBot="1" x14ac:dyDescent="0.4">
      <c r="A51" s="31">
        <v>3</v>
      </c>
      <c r="B51" s="31" t="s">
        <v>52</v>
      </c>
      <c r="C51" s="31" t="s">
        <v>52</v>
      </c>
      <c r="D51" s="31">
        <v>2</v>
      </c>
      <c r="E51" s="31">
        <v>2</v>
      </c>
      <c r="F51" s="19" t="s">
        <v>160</v>
      </c>
      <c r="G51" s="100"/>
      <c r="H51" s="100"/>
      <c r="I51" s="100"/>
      <c r="J51" s="100"/>
      <c r="K51" s="100"/>
      <c r="L51" s="100"/>
      <c r="M51" s="100"/>
      <c r="N51" s="100"/>
      <c r="O51" s="19">
        <f t="shared" si="4"/>
        <v>4000000</v>
      </c>
      <c r="P51" s="102">
        <v>4000</v>
      </c>
      <c r="Q51" s="18">
        <f t="shared" si="8"/>
        <v>18</v>
      </c>
      <c r="R51" s="18">
        <f t="shared" si="6"/>
        <v>0</v>
      </c>
    </row>
    <row r="52" spans="1:18" ht="15" thickBot="1" x14ac:dyDescent="0.4">
      <c r="A52" s="31">
        <v>3</v>
      </c>
      <c r="B52" s="31" t="s">
        <v>52</v>
      </c>
      <c r="C52" s="31" t="s">
        <v>52</v>
      </c>
      <c r="D52" s="31">
        <v>2</v>
      </c>
      <c r="E52" s="31">
        <v>3</v>
      </c>
      <c r="F52" s="19" t="s">
        <v>161</v>
      </c>
      <c r="G52" s="100"/>
      <c r="H52" s="100"/>
      <c r="I52" s="100"/>
      <c r="J52" s="100"/>
      <c r="K52" s="100"/>
      <c r="L52" s="100"/>
      <c r="M52" s="100"/>
      <c r="N52" s="100"/>
      <c r="O52" s="19">
        <f t="shared" si="4"/>
        <v>5000000</v>
      </c>
      <c r="P52" s="102">
        <v>5000</v>
      </c>
      <c r="Q52" s="18">
        <f t="shared" si="8"/>
        <v>18</v>
      </c>
      <c r="R52" s="18">
        <f t="shared" si="6"/>
        <v>0</v>
      </c>
    </row>
    <row r="53" spans="1:18" ht="15" thickBot="1" x14ac:dyDescent="0.4">
      <c r="A53" s="31">
        <v>3</v>
      </c>
      <c r="B53" s="31" t="s">
        <v>52</v>
      </c>
      <c r="C53" s="31" t="s">
        <v>52</v>
      </c>
      <c r="D53" s="31">
        <v>2</v>
      </c>
      <c r="E53" s="31">
        <v>4</v>
      </c>
      <c r="F53" s="19" t="s">
        <v>162</v>
      </c>
      <c r="G53" s="100"/>
      <c r="H53" s="100"/>
      <c r="I53" s="100"/>
      <c r="J53" s="100"/>
      <c r="K53" s="100"/>
      <c r="L53" s="100"/>
      <c r="M53" s="100"/>
      <c r="N53" s="100"/>
      <c r="O53" s="19">
        <f t="shared" si="4"/>
        <v>6000000</v>
      </c>
      <c r="P53" s="102">
        <v>6000</v>
      </c>
      <c r="Q53" s="18">
        <f t="shared" si="8"/>
        <v>18</v>
      </c>
      <c r="R53" s="18">
        <f t="shared" si="6"/>
        <v>0</v>
      </c>
    </row>
    <row r="54" spans="1:18" ht="15" thickBot="1" x14ac:dyDescent="0.4">
      <c r="A54" s="31">
        <v>3</v>
      </c>
      <c r="B54" s="31" t="s">
        <v>52</v>
      </c>
      <c r="C54" s="31" t="s">
        <v>52</v>
      </c>
      <c r="D54" s="31">
        <v>2</v>
      </c>
      <c r="E54" s="31">
        <v>5</v>
      </c>
      <c r="F54" s="19" t="s">
        <v>163</v>
      </c>
      <c r="G54" s="100"/>
      <c r="H54" s="100"/>
      <c r="I54" s="100"/>
      <c r="J54" s="100"/>
      <c r="K54" s="100"/>
      <c r="L54" s="100"/>
      <c r="M54" s="100"/>
      <c r="N54" s="100"/>
      <c r="O54" s="19">
        <f t="shared" si="4"/>
        <v>8000000</v>
      </c>
      <c r="P54" s="102">
        <v>8000</v>
      </c>
      <c r="Q54" s="18">
        <f t="shared" si="8"/>
        <v>18</v>
      </c>
      <c r="R54" s="18">
        <f t="shared" si="6"/>
        <v>0</v>
      </c>
    </row>
    <row r="55" spans="1:18" ht="15" thickBot="1" x14ac:dyDescent="0.4">
      <c r="A55" s="31">
        <v>3</v>
      </c>
      <c r="B55" s="31" t="s">
        <v>52</v>
      </c>
      <c r="C55" s="31" t="s">
        <v>52</v>
      </c>
      <c r="D55" s="31">
        <v>1</v>
      </c>
      <c r="E55" s="31">
        <v>6</v>
      </c>
      <c r="F55" s="19" t="s">
        <v>164</v>
      </c>
      <c r="G55" s="100"/>
      <c r="H55" s="100"/>
      <c r="I55" s="100"/>
      <c r="J55" s="100"/>
      <c r="K55" s="100"/>
      <c r="L55" s="100"/>
      <c r="M55" s="100"/>
      <c r="N55" s="100"/>
      <c r="O55" s="19">
        <f t="shared" si="4"/>
        <v>0</v>
      </c>
      <c r="P55" s="103"/>
      <c r="Q55" s="20">
        <f>IF(O55&gt;2000000,18,IF(O55&gt;500000,P55*0.009,IF(O55&gt;160000,P55*0.01,(0))))</f>
        <v>0</v>
      </c>
      <c r="R55" s="18">
        <f t="shared" si="6"/>
        <v>0</v>
      </c>
    </row>
    <row r="56" spans="1:18" ht="15" thickBot="1" x14ac:dyDescent="0.4">
      <c r="A56" s="31">
        <v>3</v>
      </c>
      <c r="B56" s="31" t="s">
        <v>52</v>
      </c>
      <c r="C56" s="31" t="s">
        <v>52</v>
      </c>
      <c r="D56" s="31">
        <v>1</v>
      </c>
      <c r="E56" s="31">
        <v>7</v>
      </c>
      <c r="F56" s="19" t="s">
        <v>164</v>
      </c>
      <c r="G56" s="100"/>
      <c r="H56" s="100"/>
      <c r="I56" s="100"/>
      <c r="J56" s="100"/>
      <c r="K56" s="100"/>
      <c r="L56" s="100"/>
      <c r="M56" s="100"/>
      <c r="N56" s="100"/>
      <c r="O56" s="19">
        <f t="shared" si="4"/>
        <v>0</v>
      </c>
      <c r="P56" s="103"/>
      <c r="Q56" s="20">
        <f>IF(O56&gt;2000000,18,IF(O56&gt;500000,P56*0.009,IF(O56&gt;160000,P56*0.01,(0))))</f>
        <v>0</v>
      </c>
      <c r="R56" s="18">
        <f t="shared" si="6"/>
        <v>0</v>
      </c>
    </row>
    <row r="57" spans="1:18" ht="15" thickBot="1" x14ac:dyDescent="0.4">
      <c r="A57" s="31">
        <v>3</v>
      </c>
      <c r="B57" s="31" t="s">
        <v>52</v>
      </c>
      <c r="C57" s="31" t="s">
        <v>52</v>
      </c>
      <c r="D57" s="31">
        <v>2</v>
      </c>
      <c r="E57" s="31">
        <v>6</v>
      </c>
      <c r="F57" s="19" t="s">
        <v>164</v>
      </c>
      <c r="G57" s="100"/>
      <c r="H57" s="100"/>
      <c r="I57" s="100"/>
      <c r="J57" s="100"/>
      <c r="K57" s="100"/>
      <c r="L57" s="100"/>
      <c r="M57" s="100"/>
      <c r="N57" s="100"/>
      <c r="O57" s="19">
        <f t="shared" si="4"/>
        <v>0</v>
      </c>
      <c r="P57" s="103"/>
      <c r="Q57" s="20">
        <f>IF(O57&gt;2000000,18,IF(O57&gt;500000,P57*0.009,IF(O57&gt;160000,P57*0.01,(0))))</f>
        <v>0</v>
      </c>
      <c r="R57" s="18">
        <f t="shared" si="6"/>
        <v>0</v>
      </c>
    </row>
    <row r="58" spans="1:18" ht="15" thickBot="1" x14ac:dyDescent="0.4">
      <c r="A58" s="31">
        <v>3</v>
      </c>
      <c r="B58" s="31" t="s">
        <v>52</v>
      </c>
      <c r="C58" s="31" t="s">
        <v>52</v>
      </c>
      <c r="D58" s="31">
        <v>2</v>
      </c>
      <c r="E58" s="31">
        <v>7</v>
      </c>
      <c r="F58" s="19" t="s">
        <v>164</v>
      </c>
      <c r="G58" s="100"/>
      <c r="H58" s="100"/>
      <c r="I58" s="100"/>
      <c r="J58" s="100"/>
      <c r="K58" s="100"/>
      <c r="L58" s="100"/>
      <c r="M58" s="100"/>
      <c r="N58" s="100"/>
      <c r="O58" s="19">
        <f t="shared" si="4"/>
        <v>0</v>
      </c>
      <c r="P58" s="103"/>
      <c r="Q58" s="20">
        <f>IF(O58&gt;2000000,18,IF(O58&gt;500000,P58*0.009,IF(O58&gt;160000,P58*0.01,(0))))</f>
        <v>0</v>
      </c>
      <c r="R58" s="18">
        <f t="shared" si="6"/>
        <v>0</v>
      </c>
    </row>
    <row r="59" spans="1:18" ht="19" thickBot="1" x14ac:dyDescent="0.5">
      <c r="A59" s="44"/>
      <c r="B59" s="44"/>
      <c r="C59" s="44"/>
      <c r="D59" s="44"/>
      <c r="E59" s="44"/>
      <c r="F59" s="33"/>
      <c r="O59" s="94"/>
      <c r="P59" s="149"/>
      <c r="Q59" s="149"/>
      <c r="R59" s="93">
        <f>SUM(R6:R56)</f>
        <v>0</v>
      </c>
    </row>
    <row r="61" spans="1:18" x14ac:dyDescent="0.35">
      <c r="A61" s="13" t="s">
        <v>80</v>
      </c>
    </row>
  </sheetData>
  <sheetProtection algorithmName="SHA-512" hashValue="qoAaoFlJ+l1kKfGXyvp3zhVpuV5rlEpBdh6J5f+JoVTjl7Ys5G+GmwbvMv0K3dPWQ4n7tJTluVvpg6WKXtOzdQ==" saltValue="7aNLJCki3y0KXqkqI7GXJg==" spinCount="100000" sheet="1" objects="1" scenarios="1"/>
  <mergeCells count="16">
    <mergeCell ref="B3:E3"/>
    <mergeCell ref="F3:H3"/>
    <mergeCell ref="P59:Q59"/>
    <mergeCell ref="O36:P36"/>
    <mergeCell ref="B1:L1"/>
    <mergeCell ref="B4:E4"/>
    <mergeCell ref="O5:P5"/>
    <mergeCell ref="O20:P20"/>
    <mergeCell ref="B2:E2"/>
    <mergeCell ref="M1:N1"/>
    <mergeCell ref="F2:I2"/>
    <mergeCell ref="J2:N2"/>
    <mergeCell ref="I3:N3"/>
    <mergeCell ref="F4:G4"/>
    <mergeCell ref="I4:J4"/>
    <mergeCell ref="L4:N4"/>
  </mergeCells>
  <conditionalFormatting sqref="O4">
    <cfRule type="expression" dxfId="3" priority="1">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pageMargins left="0.70866141732283472" right="0.70866141732283472" top="0.74803149606299213" bottom="0.74803149606299213" header="0.31496062992125984" footer="0.31496062992125984"/>
  <pageSetup paperSize="9"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'Tabella codici'!$A$2:$A$8</xm:f>
          </x14:formula1>
          <xm:sqref>M6:M18 K37:K56 I37:I56 G37:G56 M37:M56 K21:K34 I21:I34 G21:G34 M21:M34 G6:G18 K6:K18 I6:I18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112"/>
  <sheetViews>
    <sheetView zoomScale="75" zoomScaleNormal="75" workbookViewId="0">
      <selection activeCell="I11" sqref="I11"/>
    </sheetView>
  </sheetViews>
  <sheetFormatPr defaultColWidth="9.1796875" defaultRowHeight="14.5" x14ac:dyDescent="0.35"/>
  <cols>
    <col min="1" max="1" width="4.1796875" style="14" customWidth="1"/>
    <col min="2" max="5" width="3.7265625" style="14" customWidth="1"/>
    <col min="6" max="6" width="30.54296875" style="14" customWidth="1"/>
    <col min="7" max="7" width="21" style="14" customWidth="1"/>
    <col min="8" max="8" width="17.1796875" style="14" bestFit="1" customWidth="1"/>
    <col min="9" max="9" width="22.54296875" style="14" customWidth="1"/>
    <col min="10" max="10" width="21.7265625" style="14" bestFit="1" customWidth="1"/>
    <col min="11" max="11" width="22.453125" style="14" customWidth="1"/>
    <col min="12" max="12" width="17.1796875" style="14" bestFit="1" customWidth="1"/>
    <col min="13" max="13" width="21.81640625" style="14" customWidth="1"/>
    <col min="14" max="14" width="18.54296875" style="14" customWidth="1"/>
    <col min="15" max="15" width="11.26953125" style="14" hidden="1" customWidth="1"/>
    <col min="16" max="16" width="20" style="14" hidden="1" customWidth="1"/>
    <col min="17" max="17" width="11.7265625" style="14" customWidth="1"/>
    <col min="18" max="18" width="16.453125" style="14" customWidth="1"/>
    <col min="19" max="19" width="9.1796875" style="14"/>
    <col min="20" max="20" width="18.1796875" style="14" bestFit="1" customWidth="1"/>
    <col min="21" max="21" width="16.26953125" style="14" bestFit="1" customWidth="1"/>
    <col min="22" max="16384" width="9.1796875" style="14"/>
  </cols>
  <sheetData>
    <row r="1" spans="1:16" customFormat="1" ht="15.5" x14ac:dyDescent="0.35">
      <c r="A1" s="82">
        <v>0</v>
      </c>
      <c r="B1" s="138" t="s">
        <v>219</v>
      </c>
      <c r="C1" s="139"/>
      <c r="D1" s="139"/>
      <c r="E1" s="139"/>
      <c r="F1" s="139"/>
      <c r="G1" s="139"/>
      <c r="H1" s="139"/>
      <c r="I1" s="139"/>
      <c r="J1" s="139"/>
      <c r="K1" s="139"/>
      <c r="L1" s="139"/>
      <c r="M1" s="147"/>
      <c r="N1" s="147"/>
    </row>
    <row r="2" spans="1:16" customFormat="1" ht="15.5" x14ac:dyDescent="0.35">
      <c r="A2" s="83">
        <v>0</v>
      </c>
      <c r="B2" s="146" t="s">
        <v>5</v>
      </c>
      <c r="C2" s="146"/>
      <c r="D2" s="146"/>
      <c r="E2" s="146"/>
      <c r="F2" s="138" t="s">
        <v>105</v>
      </c>
      <c r="G2" s="140"/>
      <c r="H2" s="140"/>
      <c r="I2" s="140"/>
      <c r="J2" s="141"/>
      <c r="K2" s="164"/>
      <c r="L2" s="164"/>
      <c r="M2" s="164"/>
      <c r="N2" s="164"/>
    </row>
    <row r="3" spans="1:16" customFormat="1" ht="15.5" x14ac:dyDescent="0.35">
      <c r="A3" s="83">
        <v>0</v>
      </c>
      <c r="B3" s="135" t="s">
        <v>6</v>
      </c>
      <c r="C3" s="136"/>
      <c r="D3" s="136"/>
      <c r="E3" s="137"/>
      <c r="F3" s="138" t="s">
        <v>136</v>
      </c>
      <c r="G3" s="140"/>
      <c r="H3" s="140"/>
      <c r="I3" s="141"/>
      <c r="J3" s="142"/>
      <c r="K3" s="142"/>
      <c r="L3" s="142"/>
      <c r="M3" s="142"/>
      <c r="N3" s="142"/>
    </row>
    <row r="4" spans="1:16" customFormat="1" ht="15.5" x14ac:dyDescent="0.35">
      <c r="A4" s="83">
        <v>0</v>
      </c>
      <c r="B4" s="132" t="s">
        <v>103</v>
      </c>
      <c r="C4" s="133"/>
      <c r="D4" s="133"/>
      <c r="E4" s="134"/>
      <c r="F4" s="144"/>
      <c r="G4" s="145"/>
      <c r="H4" s="88" t="s">
        <v>104</v>
      </c>
      <c r="I4" s="144"/>
      <c r="J4" s="145"/>
      <c r="K4" s="89" t="s">
        <v>102</v>
      </c>
      <c r="L4" s="165"/>
      <c r="M4" s="165"/>
      <c r="N4" s="165"/>
    </row>
    <row r="5" spans="1:16" ht="16" thickBot="1" x14ac:dyDescent="0.4">
      <c r="A5" s="65"/>
      <c r="B5" s="17"/>
      <c r="C5" s="15"/>
      <c r="D5" s="15"/>
      <c r="E5" s="15"/>
      <c r="F5" s="162" t="s">
        <v>199</v>
      </c>
      <c r="G5" s="162"/>
      <c r="H5" s="162"/>
      <c r="I5" s="162"/>
      <c r="J5" s="162"/>
      <c r="K5" s="162"/>
      <c r="L5" s="162"/>
      <c r="M5" s="162"/>
      <c r="N5" s="162"/>
      <c r="O5" s="162"/>
      <c r="P5" s="162"/>
    </row>
    <row r="6" spans="1:16" ht="62.5" thickBot="1" x14ac:dyDescent="0.4">
      <c r="A6" s="58"/>
      <c r="B6" s="15"/>
      <c r="C6" s="15"/>
      <c r="D6" s="15"/>
      <c r="E6" s="15"/>
      <c r="F6" s="37" t="s">
        <v>0</v>
      </c>
      <c r="G6" s="87" t="s">
        <v>114</v>
      </c>
      <c r="H6" s="87" t="s">
        <v>132</v>
      </c>
      <c r="I6" s="87" t="s">
        <v>115</v>
      </c>
      <c r="J6" s="87" t="s">
        <v>133</v>
      </c>
      <c r="K6" s="87" t="s">
        <v>116</v>
      </c>
      <c r="L6" s="87" t="s">
        <v>134</v>
      </c>
      <c r="M6" s="87" t="s">
        <v>117</v>
      </c>
      <c r="N6" s="87" t="s">
        <v>135</v>
      </c>
      <c r="O6" s="90" t="s">
        <v>3</v>
      </c>
      <c r="P6" s="91" t="s">
        <v>109</v>
      </c>
    </row>
    <row r="7" spans="1:16" x14ac:dyDescent="0.35">
      <c r="A7" s="13">
        <v>4</v>
      </c>
      <c r="B7" s="13" t="s">
        <v>48</v>
      </c>
      <c r="C7" s="13" t="s">
        <v>48</v>
      </c>
      <c r="D7" s="13">
        <v>0</v>
      </c>
      <c r="E7" s="13">
        <v>2</v>
      </c>
      <c r="F7" s="16" t="s">
        <v>81</v>
      </c>
      <c r="G7" s="4"/>
      <c r="H7" s="2"/>
      <c r="I7" s="2"/>
      <c r="J7" s="2"/>
      <c r="K7" s="2"/>
      <c r="L7" s="2"/>
      <c r="M7" s="2"/>
      <c r="N7" s="2"/>
      <c r="O7" s="24">
        <v>3.22</v>
      </c>
      <c r="P7" s="25">
        <f t="shared" ref="P7:P18" si="0">(H7+J7+L7+N7)*O7</f>
        <v>0</v>
      </c>
    </row>
    <row r="8" spans="1:16" x14ac:dyDescent="0.35">
      <c r="A8" s="13">
        <v>4</v>
      </c>
      <c r="B8" s="13" t="s">
        <v>48</v>
      </c>
      <c r="C8" s="13" t="s">
        <v>48</v>
      </c>
      <c r="D8" s="13">
        <v>0</v>
      </c>
      <c r="E8" s="13">
        <v>3</v>
      </c>
      <c r="F8" s="16" t="s">
        <v>82</v>
      </c>
      <c r="G8" s="4"/>
      <c r="H8" s="2"/>
      <c r="I8" s="2"/>
      <c r="J8" s="2"/>
      <c r="K8" s="2"/>
      <c r="L8" s="2"/>
      <c r="M8" s="2"/>
      <c r="N8" s="2"/>
      <c r="O8" s="24">
        <v>3.86</v>
      </c>
      <c r="P8" s="25">
        <f t="shared" si="0"/>
        <v>0</v>
      </c>
    </row>
    <row r="9" spans="1:16" x14ac:dyDescent="0.35">
      <c r="A9" s="13">
        <v>4</v>
      </c>
      <c r="B9" s="13" t="s">
        <v>48</v>
      </c>
      <c r="C9" s="13" t="s">
        <v>48</v>
      </c>
      <c r="D9" s="13">
        <v>0</v>
      </c>
      <c r="E9" s="13">
        <v>4</v>
      </c>
      <c r="F9" s="16" t="s">
        <v>83</v>
      </c>
      <c r="G9" s="4"/>
      <c r="H9" s="2"/>
      <c r="I9" s="2"/>
      <c r="J9" s="2"/>
      <c r="K9" s="2"/>
      <c r="L9" s="2"/>
      <c r="M9" s="2"/>
      <c r="N9" s="2"/>
      <c r="O9" s="24">
        <v>4.51</v>
      </c>
      <c r="P9" s="25">
        <f t="shared" si="0"/>
        <v>0</v>
      </c>
    </row>
    <row r="10" spans="1:16" x14ac:dyDescent="0.35">
      <c r="A10" s="13">
        <v>4</v>
      </c>
      <c r="B10" s="13" t="s">
        <v>48</v>
      </c>
      <c r="C10" s="13" t="s">
        <v>48</v>
      </c>
      <c r="D10" s="13">
        <v>0</v>
      </c>
      <c r="E10" s="13">
        <v>5</v>
      </c>
      <c r="F10" s="16" t="s">
        <v>84</v>
      </c>
      <c r="G10" s="4"/>
      <c r="H10" s="2"/>
      <c r="I10" s="2"/>
      <c r="J10" s="2"/>
      <c r="K10" s="2"/>
      <c r="L10" s="2"/>
      <c r="M10" s="2"/>
      <c r="N10" s="2"/>
      <c r="O10" s="24">
        <v>5.15</v>
      </c>
      <c r="P10" s="25">
        <f t="shared" si="0"/>
        <v>0</v>
      </c>
    </row>
    <row r="11" spans="1:16" x14ac:dyDescent="0.35">
      <c r="A11" s="13">
        <v>4</v>
      </c>
      <c r="B11" s="13" t="s">
        <v>48</v>
      </c>
      <c r="C11" s="13" t="s">
        <v>48</v>
      </c>
      <c r="D11" s="13">
        <v>0</v>
      </c>
      <c r="E11" s="13">
        <v>6</v>
      </c>
      <c r="F11" s="16" t="s">
        <v>85</v>
      </c>
      <c r="G11" s="4"/>
      <c r="H11" s="2"/>
      <c r="I11" s="2"/>
      <c r="J11" s="2"/>
      <c r="K11" s="2"/>
      <c r="L11" s="2"/>
      <c r="M11" s="2"/>
      <c r="N11" s="2"/>
      <c r="O11" s="24">
        <v>6.44</v>
      </c>
      <c r="P11" s="25">
        <f t="shared" si="0"/>
        <v>0</v>
      </c>
    </row>
    <row r="12" spans="1:16" x14ac:dyDescent="0.35">
      <c r="A12" s="13">
        <v>4</v>
      </c>
      <c r="B12" s="13" t="s">
        <v>48</v>
      </c>
      <c r="C12" s="13" t="s">
        <v>48</v>
      </c>
      <c r="D12" s="13">
        <v>0</v>
      </c>
      <c r="E12" s="13">
        <v>7</v>
      </c>
      <c r="F12" s="16" t="s">
        <v>86</v>
      </c>
      <c r="G12" s="4"/>
      <c r="H12" s="2"/>
      <c r="I12" s="2"/>
      <c r="J12" s="2"/>
      <c r="K12" s="2"/>
      <c r="L12" s="2"/>
      <c r="M12" s="2"/>
      <c r="N12" s="2"/>
      <c r="O12" s="24">
        <v>9.66</v>
      </c>
      <c r="P12" s="25">
        <f t="shared" si="0"/>
        <v>0</v>
      </c>
    </row>
    <row r="13" spans="1:16" x14ac:dyDescent="0.35">
      <c r="A13" s="13">
        <v>4</v>
      </c>
      <c r="B13" s="13" t="s">
        <v>48</v>
      </c>
      <c r="C13" s="13" t="s">
        <v>48</v>
      </c>
      <c r="D13" s="13">
        <v>0</v>
      </c>
      <c r="E13" s="13">
        <v>8</v>
      </c>
      <c r="F13" s="16" t="s">
        <v>87</v>
      </c>
      <c r="G13" s="4"/>
      <c r="H13" s="2"/>
      <c r="I13" s="2"/>
      <c r="J13" s="2"/>
      <c r="K13" s="2"/>
      <c r="L13" s="2"/>
      <c r="M13" s="2"/>
      <c r="N13" s="2"/>
      <c r="O13" s="24">
        <v>12.88</v>
      </c>
      <c r="P13" s="25">
        <f t="shared" si="0"/>
        <v>0</v>
      </c>
    </row>
    <row r="14" spans="1:16" x14ac:dyDescent="0.35">
      <c r="A14" s="13">
        <v>4</v>
      </c>
      <c r="B14" s="13" t="s">
        <v>48</v>
      </c>
      <c r="C14" s="13" t="s">
        <v>48</v>
      </c>
      <c r="D14" s="13">
        <v>0</v>
      </c>
      <c r="E14" s="13">
        <v>9</v>
      </c>
      <c r="F14" s="16" t="s">
        <v>88</v>
      </c>
      <c r="G14" s="4"/>
      <c r="H14" s="2"/>
      <c r="I14" s="2"/>
      <c r="J14" s="2"/>
      <c r="K14" s="2"/>
      <c r="M14" s="2"/>
      <c r="N14" s="2"/>
      <c r="O14" s="24">
        <v>16.100000000000001</v>
      </c>
      <c r="P14" s="25">
        <f>(H14+J14+L15+N14)*O14</f>
        <v>0</v>
      </c>
    </row>
    <row r="15" spans="1:16" ht="15" customHeight="1" x14ac:dyDescent="0.35">
      <c r="A15" s="71">
        <v>4</v>
      </c>
      <c r="B15" s="71" t="s">
        <v>48</v>
      </c>
      <c r="C15" s="71" t="s">
        <v>48</v>
      </c>
      <c r="D15" s="71">
        <v>1</v>
      </c>
      <c r="E15" s="71">
        <v>0</v>
      </c>
      <c r="F15" s="38" t="s">
        <v>216</v>
      </c>
      <c r="G15" s="4"/>
      <c r="H15" s="2"/>
      <c r="I15" s="2"/>
      <c r="J15" s="2"/>
      <c r="K15" s="2"/>
      <c r="L15" s="2"/>
      <c r="M15" s="2"/>
      <c r="N15" s="2"/>
      <c r="O15" s="34">
        <v>22.54</v>
      </c>
      <c r="P15" s="25" t="e">
        <f>(H15+J15+#REF!+N15)*O15</f>
        <v>#REF!</v>
      </c>
    </row>
    <row r="16" spans="1:16" ht="15" customHeight="1" x14ac:dyDescent="0.35">
      <c r="A16" s="31">
        <v>4</v>
      </c>
      <c r="B16" s="31" t="s">
        <v>48</v>
      </c>
      <c r="C16" s="31" t="s">
        <v>48</v>
      </c>
      <c r="D16" s="31">
        <v>1</v>
      </c>
      <c r="E16" s="31">
        <v>1</v>
      </c>
      <c r="F16" s="39" t="s">
        <v>217</v>
      </c>
      <c r="G16" s="4"/>
      <c r="H16" s="2"/>
      <c r="I16" s="2"/>
      <c r="J16" s="2"/>
      <c r="K16" s="2"/>
      <c r="L16" s="2"/>
      <c r="M16" s="2"/>
      <c r="N16" s="2"/>
      <c r="O16" s="32">
        <v>28.98</v>
      </c>
      <c r="P16" s="25">
        <f t="shared" si="0"/>
        <v>0</v>
      </c>
    </row>
    <row r="17" spans="1:16" x14ac:dyDescent="0.35">
      <c r="A17" s="31">
        <v>4</v>
      </c>
      <c r="B17" s="31" t="s">
        <v>48</v>
      </c>
      <c r="C17" s="31" t="s">
        <v>48</v>
      </c>
      <c r="D17" s="31">
        <v>1</v>
      </c>
      <c r="E17" s="31">
        <v>2</v>
      </c>
      <c r="F17" s="19" t="s">
        <v>91</v>
      </c>
      <c r="G17" s="4"/>
      <c r="H17" s="2"/>
      <c r="I17" s="2"/>
      <c r="J17" s="2"/>
      <c r="K17" s="2"/>
      <c r="L17" s="2"/>
      <c r="M17" s="2"/>
      <c r="N17" s="2"/>
      <c r="O17" s="32">
        <v>28.98</v>
      </c>
      <c r="P17" s="25">
        <f t="shared" si="0"/>
        <v>0</v>
      </c>
    </row>
    <row r="18" spans="1:16" x14ac:dyDescent="0.35">
      <c r="A18" s="31">
        <v>4</v>
      </c>
      <c r="B18" s="31" t="s">
        <v>48</v>
      </c>
      <c r="C18" s="31" t="s">
        <v>48</v>
      </c>
      <c r="D18" s="31">
        <v>1</v>
      </c>
      <c r="E18" s="31">
        <v>4</v>
      </c>
      <c r="F18" s="19" t="s">
        <v>106</v>
      </c>
      <c r="G18" s="4"/>
      <c r="H18" s="2"/>
      <c r="I18" s="2"/>
      <c r="J18" s="2"/>
      <c r="K18" s="2"/>
      <c r="L18" s="2"/>
      <c r="M18" s="2"/>
      <c r="N18" s="2"/>
      <c r="O18" s="32">
        <v>28.98</v>
      </c>
      <c r="P18" s="25">
        <f t="shared" si="0"/>
        <v>0</v>
      </c>
    </row>
    <row r="19" spans="1:16" x14ac:dyDescent="0.35">
      <c r="A19" s="51"/>
      <c r="B19" s="51"/>
      <c r="C19" s="51"/>
      <c r="D19" s="51"/>
      <c r="E19" s="51"/>
      <c r="F19" s="52" t="s">
        <v>4</v>
      </c>
      <c r="G19" s="51"/>
      <c r="H19" s="72"/>
      <c r="I19" s="72"/>
      <c r="J19" s="72"/>
      <c r="K19" s="72"/>
      <c r="L19" s="72"/>
      <c r="M19" s="72"/>
      <c r="N19" s="72"/>
      <c r="O19" s="53"/>
      <c r="P19" s="54" t="e">
        <f>SUM(P7:P18)</f>
        <v>#REF!</v>
      </c>
    </row>
    <row r="20" spans="1:16" x14ac:dyDescent="0.35">
      <c r="P20" s="26"/>
    </row>
    <row r="21" spans="1:16" ht="16" thickBot="1" x14ac:dyDescent="0.4">
      <c r="A21" s="15"/>
      <c r="B21" s="15"/>
      <c r="C21" s="15"/>
      <c r="D21" s="15"/>
      <c r="E21" s="15"/>
      <c r="F21" s="160" t="s">
        <v>200</v>
      </c>
      <c r="G21" s="161"/>
      <c r="H21" s="162"/>
      <c r="I21" s="162"/>
      <c r="J21" s="162"/>
      <c r="K21" s="162"/>
      <c r="L21" s="162"/>
      <c r="M21" s="162"/>
      <c r="N21" s="162"/>
      <c r="O21" s="163"/>
      <c r="P21" s="163"/>
    </row>
    <row r="22" spans="1:16" ht="62.5" thickBot="1" x14ac:dyDescent="0.4">
      <c r="A22" s="15"/>
      <c r="B22" s="15"/>
      <c r="C22" s="15"/>
      <c r="D22" s="15"/>
      <c r="E22" s="15"/>
      <c r="F22" s="16" t="s">
        <v>0</v>
      </c>
      <c r="G22" s="63" t="s">
        <v>114</v>
      </c>
      <c r="H22" s="63" t="s">
        <v>110</v>
      </c>
      <c r="I22" s="63" t="s">
        <v>115</v>
      </c>
      <c r="J22" s="63" t="s">
        <v>111</v>
      </c>
      <c r="K22" s="63" t="s">
        <v>116</v>
      </c>
      <c r="L22" s="63" t="s">
        <v>112</v>
      </c>
      <c r="M22" s="63" t="s">
        <v>117</v>
      </c>
      <c r="N22" s="63" t="s">
        <v>113</v>
      </c>
      <c r="O22" s="23" t="s">
        <v>3</v>
      </c>
      <c r="P22" s="7" t="s">
        <v>109</v>
      </c>
    </row>
    <row r="23" spans="1:16" x14ac:dyDescent="0.35">
      <c r="A23" s="13">
        <v>4</v>
      </c>
      <c r="B23" s="13" t="s">
        <v>49</v>
      </c>
      <c r="C23" s="13" t="s">
        <v>49</v>
      </c>
      <c r="D23" s="13">
        <v>0</v>
      </c>
      <c r="E23" s="13">
        <v>4</v>
      </c>
      <c r="F23" s="16" t="s">
        <v>81</v>
      </c>
      <c r="G23" s="4"/>
      <c r="H23" s="1"/>
      <c r="I23" s="1"/>
      <c r="J23" s="1"/>
      <c r="K23" s="1"/>
      <c r="L23" s="1"/>
      <c r="M23" s="1"/>
      <c r="N23" s="1"/>
      <c r="O23" s="24">
        <v>4.51</v>
      </c>
      <c r="P23" s="25">
        <f t="shared" ref="P23:P30" si="1">(H23+J23+L23+N23)*O23</f>
        <v>0</v>
      </c>
    </row>
    <row r="24" spans="1:16" x14ac:dyDescent="0.35">
      <c r="A24" s="13">
        <v>4</v>
      </c>
      <c r="B24" s="13" t="s">
        <v>49</v>
      </c>
      <c r="C24" s="13" t="s">
        <v>49</v>
      </c>
      <c r="D24" s="13">
        <v>0</v>
      </c>
      <c r="E24" s="13">
        <v>5</v>
      </c>
      <c r="F24" s="16" t="s">
        <v>82</v>
      </c>
      <c r="G24" s="4"/>
      <c r="H24" s="1"/>
      <c r="I24" s="1"/>
      <c r="J24" s="1"/>
      <c r="K24" s="1"/>
      <c r="L24" s="1"/>
      <c r="M24" s="1"/>
      <c r="N24" s="1"/>
      <c r="O24" s="24">
        <v>5.15</v>
      </c>
      <c r="P24" s="25">
        <f t="shared" si="1"/>
        <v>0</v>
      </c>
    </row>
    <row r="25" spans="1:16" x14ac:dyDescent="0.35">
      <c r="A25" s="13">
        <v>4</v>
      </c>
      <c r="B25" s="13" t="s">
        <v>49</v>
      </c>
      <c r="C25" s="13" t="s">
        <v>49</v>
      </c>
      <c r="D25" s="13">
        <v>0</v>
      </c>
      <c r="E25" s="13">
        <v>6</v>
      </c>
      <c r="F25" s="16" t="s">
        <v>92</v>
      </c>
      <c r="G25" s="4"/>
      <c r="H25" s="1"/>
      <c r="I25" s="1"/>
      <c r="J25" s="1"/>
      <c r="K25" s="1"/>
      <c r="L25" s="1"/>
      <c r="M25" s="1"/>
      <c r="N25" s="1"/>
      <c r="O25" s="24">
        <v>6.44</v>
      </c>
      <c r="P25" s="25">
        <f t="shared" si="1"/>
        <v>0</v>
      </c>
    </row>
    <row r="26" spans="1:16" x14ac:dyDescent="0.35">
      <c r="A26" s="71">
        <v>4</v>
      </c>
      <c r="B26" s="71" t="s">
        <v>49</v>
      </c>
      <c r="C26" s="71" t="s">
        <v>49</v>
      </c>
      <c r="D26" s="71">
        <v>0</v>
      </c>
      <c r="E26" s="71">
        <v>7</v>
      </c>
      <c r="F26" s="39" t="s">
        <v>93</v>
      </c>
      <c r="G26" s="4"/>
      <c r="H26" s="1"/>
      <c r="I26" s="1"/>
      <c r="J26" s="1"/>
      <c r="K26" s="1"/>
      <c r="L26" s="1"/>
      <c r="M26" s="1"/>
      <c r="N26" s="1"/>
      <c r="O26" s="34">
        <v>7.73</v>
      </c>
      <c r="P26" s="25">
        <f t="shared" si="1"/>
        <v>0</v>
      </c>
    </row>
    <row r="27" spans="1:16" s="33" customFormat="1" x14ac:dyDescent="0.35">
      <c r="A27" s="31">
        <v>4</v>
      </c>
      <c r="B27" s="31" t="s">
        <v>49</v>
      </c>
      <c r="C27" s="31" t="s">
        <v>49</v>
      </c>
      <c r="D27" s="31">
        <v>0</v>
      </c>
      <c r="E27" s="31">
        <v>8</v>
      </c>
      <c r="F27" s="39" t="s">
        <v>95</v>
      </c>
      <c r="G27" s="4"/>
      <c r="H27" s="41"/>
      <c r="I27" s="41"/>
      <c r="J27" s="41"/>
      <c r="K27" s="41"/>
      <c r="L27" s="41"/>
      <c r="M27" s="41"/>
      <c r="N27" s="41"/>
      <c r="O27" s="32">
        <v>9.66</v>
      </c>
      <c r="P27" s="25">
        <f t="shared" si="1"/>
        <v>0</v>
      </c>
    </row>
    <row r="28" spans="1:16" s="33" customFormat="1" x14ac:dyDescent="0.35">
      <c r="A28" s="31">
        <v>4</v>
      </c>
      <c r="B28" s="31" t="s">
        <v>49</v>
      </c>
      <c r="C28" s="31" t="s">
        <v>49</v>
      </c>
      <c r="D28" s="31">
        <v>0</v>
      </c>
      <c r="E28" s="31">
        <v>9</v>
      </c>
      <c r="F28" s="19" t="s">
        <v>96</v>
      </c>
      <c r="G28" s="4"/>
      <c r="H28" s="41"/>
      <c r="I28" s="41"/>
      <c r="J28" s="41"/>
      <c r="K28" s="41"/>
      <c r="L28" s="41"/>
      <c r="M28" s="41"/>
      <c r="N28" s="41"/>
      <c r="O28" s="32">
        <v>9.66</v>
      </c>
      <c r="P28" s="25">
        <f t="shared" si="1"/>
        <v>0</v>
      </c>
    </row>
    <row r="29" spans="1:16" s="33" customFormat="1" x14ac:dyDescent="0.35">
      <c r="A29" s="31">
        <v>4</v>
      </c>
      <c r="B29" s="31" t="s">
        <v>49</v>
      </c>
      <c r="C29" s="31" t="s">
        <v>49</v>
      </c>
      <c r="D29" s="31">
        <v>1</v>
      </c>
      <c r="E29" s="31">
        <v>0</v>
      </c>
      <c r="F29" s="19" t="s">
        <v>97</v>
      </c>
      <c r="G29" s="4"/>
      <c r="H29" s="41"/>
      <c r="I29" s="41"/>
      <c r="J29" s="41"/>
      <c r="K29" s="41"/>
      <c r="L29" s="41"/>
      <c r="M29" s="41"/>
      <c r="N29" s="41"/>
      <c r="O29" s="32">
        <v>9.66</v>
      </c>
      <c r="P29" s="25">
        <f t="shared" si="1"/>
        <v>0</v>
      </c>
    </row>
    <row r="30" spans="1:16" s="33" customFormat="1" x14ac:dyDescent="0.35">
      <c r="A30" s="31">
        <v>4</v>
      </c>
      <c r="B30" s="31" t="s">
        <v>49</v>
      </c>
      <c r="C30" s="31" t="s">
        <v>49</v>
      </c>
      <c r="D30" s="31">
        <v>1</v>
      </c>
      <c r="E30" s="31">
        <v>1</v>
      </c>
      <c r="F30" s="50" t="s">
        <v>94</v>
      </c>
      <c r="G30" s="4"/>
      <c r="H30" s="41"/>
      <c r="I30" s="41"/>
      <c r="J30" s="41"/>
      <c r="K30" s="41"/>
      <c r="L30" s="41"/>
      <c r="M30" s="41"/>
      <c r="N30" s="41"/>
      <c r="O30" s="32">
        <v>9.66</v>
      </c>
      <c r="P30" s="25">
        <f t="shared" si="1"/>
        <v>0</v>
      </c>
    </row>
    <row r="31" spans="1:16" x14ac:dyDescent="0.35">
      <c r="A31" s="51"/>
      <c r="B31" s="51"/>
      <c r="C31" s="51"/>
      <c r="D31" s="51"/>
      <c r="E31" s="51"/>
      <c r="F31" s="75" t="s">
        <v>4</v>
      </c>
      <c r="G31" s="51"/>
      <c r="H31" s="72"/>
      <c r="I31" s="72"/>
      <c r="J31" s="72"/>
      <c r="K31" s="72"/>
      <c r="L31" s="72"/>
      <c r="M31" s="72"/>
      <c r="N31" s="72"/>
      <c r="O31" s="60"/>
      <c r="P31" s="61">
        <f>SUM(P23:P30)</f>
        <v>0</v>
      </c>
    </row>
    <row r="32" spans="1:16" x14ac:dyDescent="0.35">
      <c r="P32" s="26"/>
    </row>
    <row r="33" spans="1:16" ht="16" thickBot="1" x14ac:dyDescent="0.4">
      <c r="A33" s="15"/>
      <c r="B33" s="15"/>
      <c r="C33" s="15"/>
      <c r="D33" s="15"/>
      <c r="E33" s="15"/>
      <c r="F33" s="160" t="s">
        <v>201</v>
      </c>
      <c r="G33" s="161"/>
      <c r="H33" s="162"/>
      <c r="I33" s="162"/>
      <c r="J33" s="162"/>
      <c r="K33" s="162"/>
      <c r="L33" s="162"/>
      <c r="M33" s="162"/>
      <c r="N33" s="162"/>
      <c r="O33" s="163"/>
      <c r="P33" s="163"/>
    </row>
    <row r="34" spans="1:16" ht="62.5" thickBot="1" x14ac:dyDescent="0.4">
      <c r="A34" s="15"/>
      <c r="B34" s="15"/>
      <c r="C34" s="15"/>
      <c r="D34" s="15"/>
      <c r="E34" s="15"/>
      <c r="F34" s="17" t="s">
        <v>0</v>
      </c>
      <c r="G34" s="63" t="s">
        <v>114</v>
      </c>
      <c r="H34" s="63" t="s">
        <v>110</v>
      </c>
      <c r="I34" s="63" t="s">
        <v>115</v>
      </c>
      <c r="J34" s="63" t="s">
        <v>111</v>
      </c>
      <c r="K34" s="63" t="s">
        <v>116</v>
      </c>
      <c r="L34" s="63" t="s">
        <v>112</v>
      </c>
      <c r="M34" s="63" t="s">
        <v>117</v>
      </c>
      <c r="N34" s="63" t="s">
        <v>113</v>
      </c>
      <c r="O34" s="23" t="s">
        <v>3</v>
      </c>
      <c r="P34" s="7" t="s">
        <v>109</v>
      </c>
    </row>
    <row r="35" spans="1:16" x14ac:dyDescent="0.35">
      <c r="A35" s="31">
        <v>4</v>
      </c>
      <c r="B35" s="31" t="s">
        <v>52</v>
      </c>
      <c r="C35" s="31" t="s">
        <v>52</v>
      </c>
      <c r="D35" s="31">
        <v>2</v>
      </c>
      <c r="E35" s="31">
        <v>0</v>
      </c>
      <c r="F35" s="19" t="s">
        <v>179</v>
      </c>
      <c r="G35" s="76"/>
      <c r="H35" s="42"/>
      <c r="I35" s="42"/>
      <c r="J35" s="42"/>
      <c r="K35" s="42"/>
      <c r="L35" s="42"/>
      <c r="M35" s="42"/>
      <c r="N35" s="42"/>
      <c r="O35" s="32">
        <v>5.15</v>
      </c>
      <c r="P35" s="27">
        <f>(H35+J35+L35+N35)*O35</f>
        <v>0</v>
      </c>
    </row>
    <row r="36" spans="1:16" x14ac:dyDescent="0.35">
      <c r="A36" s="31">
        <v>4</v>
      </c>
      <c r="B36" s="31" t="s">
        <v>52</v>
      </c>
      <c r="C36" s="31" t="s">
        <v>52</v>
      </c>
      <c r="D36" s="31">
        <v>2</v>
      </c>
      <c r="E36" s="31">
        <v>1</v>
      </c>
      <c r="F36" s="19" t="s">
        <v>180</v>
      </c>
      <c r="G36" s="2"/>
      <c r="H36" s="42"/>
      <c r="I36" s="42"/>
      <c r="J36" s="42"/>
      <c r="K36" s="42"/>
      <c r="L36" s="42"/>
      <c r="M36" s="42"/>
      <c r="N36" s="42"/>
      <c r="O36" s="32">
        <v>6.44</v>
      </c>
      <c r="P36" s="27">
        <f t="shared" ref="P36:P38" si="2">(H36+J36+L36+N36)*O36</f>
        <v>0</v>
      </c>
    </row>
    <row r="37" spans="1:16" x14ac:dyDescent="0.35">
      <c r="A37" s="31">
        <v>4</v>
      </c>
      <c r="B37" s="31" t="s">
        <v>52</v>
      </c>
      <c r="C37" s="31" t="s">
        <v>52</v>
      </c>
      <c r="D37" s="31">
        <v>2</v>
      </c>
      <c r="E37" s="31">
        <v>2</v>
      </c>
      <c r="F37" s="19" t="s">
        <v>181</v>
      </c>
      <c r="G37" s="2"/>
      <c r="H37" s="42"/>
      <c r="I37" s="42"/>
      <c r="J37" s="42"/>
      <c r="K37" s="42"/>
      <c r="L37" s="42"/>
      <c r="M37" s="42"/>
      <c r="N37" s="42"/>
      <c r="O37" s="32">
        <v>9.66</v>
      </c>
      <c r="P37" s="27">
        <f t="shared" si="2"/>
        <v>0</v>
      </c>
    </row>
    <row r="38" spans="1:16" x14ac:dyDescent="0.35">
      <c r="A38" s="31">
        <v>4</v>
      </c>
      <c r="B38" s="31" t="s">
        <v>52</v>
      </c>
      <c r="C38" s="31" t="s">
        <v>52</v>
      </c>
      <c r="D38" s="31">
        <v>2</v>
      </c>
      <c r="E38" s="31">
        <v>3</v>
      </c>
      <c r="F38" s="19" t="s">
        <v>182</v>
      </c>
      <c r="G38" s="2"/>
      <c r="H38" s="42"/>
      <c r="I38" s="42"/>
      <c r="J38" s="42"/>
      <c r="K38" s="42"/>
      <c r="L38" s="42"/>
      <c r="M38" s="42"/>
      <c r="N38" s="42"/>
      <c r="O38" s="32">
        <v>12.88</v>
      </c>
      <c r="P38" s="27">
        <f t="shared" si="2"/>
        <v>0</v>
      </c>
    </row>
    <row r="39" spans="1:16" x14ac:dyDescent="0.35">
      <c r="A39" s="51"/>
      <c r="B39" s="51"/>
      <c r="C39" s="51"/>
      <c r="D39" s="51"/>
      <c r="E39" s="51"/>
      <c r="F39" s="52" t="s">
        <v>4</v>
      </c>
      <c r="G39" s="55"/>
      <c r="H39" s="72"/>
      <c r="I39" s="72"/>
      <c r="J39" s="72"/>
      <c r="K39" s="72"/>
      <c r="L39" s="72"/>
      <c r="M39" s="72"/>
      <c r="N39" s="72"/>
      <c r="O39" s="53"/>
      <c r="P39" s="54">
        <f>SUM(P35:P38)</f>
        <v>0</v>
      </c>
    </row>
    <row r="40" spans="1:16" x14ac:dyDescent="0.35">
      <c r="P40" s="26"/>
    </row>
    <row r="41" spans="1:16" x14ac:dyDescent="0.35">
      <c r="P41" s="26"/>
    </row>
    <row r="42" spans="1:16" ht="16" thickBot="1" x14ac:dyDescent="0.4">
      <c r="A42" s="15"/>
      <c r="B42" s="15"/>
      <c r="C42" s="15"/>
      <c r="D42" s="15"/>
      <c r="E42" s="15"/>
      <c r="F42" s="160" t="s">
        <v>202</v>
      </c>
      <c r="G42" s="161"/>
      <c r="H42" s="162"/>
      <c r="I42" s="162"/>
      <c r="J42" s="162"/>
      <c r="K42" s="162"/>
      <c r="L42" s="162"/>
      <c r="M42" s="162"/>
      <c r="N42" s="162"/>
      <c r="O42" s="163"/>
      <c r="P42" s="163"/>
    </row>
    <row r="43" spans="1:16" ht="62.5" thickBot="1" x14ac:dyDescent="0.4">
      <c r="A43" s="15"/>
      <c r="B43" s="15"/>
      <c r="C43" s="15"/>
      <c r="D43" s="15"/>
      <c r="E43" s="15"/>
      <c r="F43" s="16" t="s">
        <v>0</v>
      </c>
      <c r="G43" s="63" t="s">
        <v>114</v>
      </c>
      <c r="H43" s="63" t="s">
        <v>110</v>
      </c>
      <c r="I43" s="63" t="s">
        <v>115</v>
      </c>
      <c r="J43" s="63" t="s">
        <v>111</v>
      </c>
      <c r="K43" s="63" t="s">
        <v>116</v>
      </c>
      <c r="L43" s="63" t="s">
        <v>112</v>
      </c>
      <c r="M43" s="63" t="s">
        <v>117</v>
      </c>
      <c r="N43" s="63" t="s">
        <v>113</v>
      </c>
      <c r="O43" s="23" t="s">
        <v>3</v>
      </c>
      <c r="P43" s="7" t="s">
        <v>109</v>
      </c>
    </row>
    <row r="44" spans="1:16" x14ac:dyDescent="0.35">
      <c r="A44" s="31">
        <v>4</v>
      </c>
      <c r="B44" s="31" t="s">
        <v>79</v>
      </c>
      <c r="C44" s="31" t="s">
        <v>79</v>
      </c>
      <c r="D44" s="31">
        <v>1</v>
      </c>
      <c r="E44" s="31">
        <v>3</v>
      </c>
      <c r="F44" s="19" t="s">
        <v>179</v>
      </c>
      <c r="G44" s="2"/>
      <c r="H44" s="42"/>
      <c r="I44" s="42"/>
      <c r="J44" s="42"/>
      <c r="K44" s="42"/>
      <c r="L44" s="42"/>
      <c r="M44" s="42"/>
      <c r="N44" s="42"/>
      <c r="O44" s="24">
        <v>6.44</v>
      </c>
      <c r="P44" s="25">
        <f>(H44+J44+L44+N44)*O44</f>
        <v>0</v>
      </c>
    </row>
    <row r="45" spans="1:16" x14ac:dyDescent="0.35">
      <c r="A45" s="31">
        <v>4</v>
      </c>
      <c r="B45" s="31" t="s">
        <v>79</v>
      </c>
      <c r="C45" s="31" t="s">
        <v>79</v>
      </c>
      <c r="D45" s="31">
        <v>1</v>
      </c>
      <c r="E45" s="31">
        <v>4</v>
      </c>
      <c r="F45" s="19" t="s">
        <v>180</v>
      </c>
      <c r="G45" s="2"/>
      <c r="H45" s="42"/>
      <c r="I45" s="42"/>
      <c r="J45" s="42"/>
      <c r="K45" s="42"/>
      <c r="L45" s="42"/>
      <c r="M45" s="42"/>
      <c r="N45" s="42"/>
      <c r="O45" s="24">
        <v>9.66</v>
      </c>
      <c r="P45" s="25">
        <f t="shared" ref="P45:P47" si="3">(H45+J45+L45+N45)*O45</f>
        <v>0</v>
      </c>
    </row>
    <row r="46" spans="1:16" x14ac:dyDescent="0.35">
      <c r="A46" s="31">
        <v>4</v>
      </c>
      <c r="B46" s="31" t="s">
        <v>79</v>
      </c>
      <c r="C46" s="31" t="s">
        <v>79</v>
      </c>
      <c r="D46" s="31">
        <v>1</v>
      </c>
      <c r="E46" s="31">
        <v>5</v>
      </c>
      <c r="F46" s="19" t="s">
        <v>181</v>
      </c>
      <c r="G46" s="2"/>
      <c r="H46" s="42"/>
      <c r="I46" s="42"/>
      <c r="J46" s="42"/>
      <c r="K46" s="42"/>
      <c r="L46" s="42"/>
      <c r="M46" s="42"/>
      <c r="N46" s="42"/>
      <c r="O46" s="24">
        <v>12.88</v>
      </c>
      <c r="P46" s="25">
        <f t="shared" si="3"/>
        <v>0</v>
      </c>
    </row>
    <row r="47" spans="1:16" x14ac:dyDescent="0.35">
      <c r="A47" s="31">
        <v>4</v>
      </c>
      <c r="B47" s="31" t="s">
        <v>79</v>
      </c>
      <c r="C47" s="31" t="s">
        <v>79</v>
      </c>
      <c r="D47" s="31">
        <v>1</v>
      </c>
      <c r="E47" s="31">
        <v>6</v>
      </c>
      <c r="F47" s="19" t="s">
        <v>182</v>
      </c>
      <c r="G47" s="2"/>
      <c r="H47" s="42"/>
      <c r="I47" s="42"/>
      <c r="J47" s="42"/>
      <c r="K47" s="42"/>
      <c r="L47" s="42"/>
      <c r="M47" s="42"/>
      <c r="N47" s="42"/>
      <c r="O47" s="24">
        <v>16.100000000000001</v>
      </c>
      <c r="P47" s="25">
        <f t="shared" si="3"/>
        <v>0</v>
      </c>
    </row>
    <row r="48" spans="1:16" x14ac:dyDescent="0.35">
      <c r="A48" s="51"/>
      <c r="B48" s="51"/>
      <c r="C48" s="51"/>
      <c r="D48" s="51"/>
      <c r="E48" s="51"/>
      <c r="F48" s="52" t="s">
        <v>4</v>
      </c>
      <c r="G48" s="55"/>
      <c r="H48" s="72"/>
      <c r="I48" s="72"/>
      <c r="J48" s="72"/>
      <c r="K48" s="72"/>
      <c r="L48" s="72"/>
      <c r="M48" s="72"/>
      <c r="N48" s="72"/>
      <c r="O48" s="53"/>
      <c r="P48" s="54">
        <f>SUM(P44:P47)</f>
        <v>0</v>
      </c>
    </row>
    <row r="49" spans="1:16" x14ac:dyDescent="0.35">
      <c r="P49" s="26"/>
    </row>
    <row r="50" spans="1:16" ht="16" thickBot="1" x14ac:dyDescent="0.4">
      <c r="A50" s="15"/>
      <c r="B50" s="15"/>
      <c r="C50" s="15"/>
      <c r="D50" s="15"/>
      <c r="E50" s="15"/>
      <c r="F50" s="160" t="s">
        <v>203</v>
      </c>
      <c r="G50" s="161"/>
      <c r="H50" s="162"/>
      <c r="I50" s="162"/>
      <c r="J50" s="162"/>
      <c r="K50" s="162"/>
      <c r="L50" s="162"/>
      <c r="M50" s="162"/>
      <c r="N50" s="162"/>
      <c r="O50" s="163"/>
      <c r="P50" s="163"/>
    </row>
    <row r="51" spans="1:16" ht="62.5" thickBot="1" x14ac:dyDescent="0.4">
      <c r="A51" s="15"/>
      <c r="B51" s="15"/>
      <c r="C51" s="15"/>
      <c r="D51" s="15"/>
      <c r="E51" s="15"/>
      <c r="F51" s="17" t="s">
        <v>0</v>
      </c>
      <c r="G51" s="63" t="s">
        <v>114</v>
      </c>
      <c r="H51" s="63" t="s">
        <v>110</v>
      </c>
      <c r="I51" s="63" t="s">
        <v>115</v>
      </c>
      <c r="J51" s="63" t="s">
        <v>111</v>
      </c>
      <c r="K51" s="63" t="s">
        <v>116</v>
      </c>
      <c r="L51" s="63" t="s">
        <v>112</v>
      </c>
      <c r="M51" s="63" t="s">
        <v>117</v>
      </c>
      <c r="N51" s="63" t="s">
        <v>113</v>
      </c>
      <c r="O51" s="23" t="s">
        <v>3</v>
      </c>
      <c r="P51" s="7" t="s">
        <v>109</v>
      </c>
    </row>
    <row r="52" spans="1:16" x14ac:dyDescent="0.35">
      <c r="A52" s="13">
        <v>5</v>
      </c>
      <c r="B52" s="13" t="s">
        <v>48</v>
      </c>
      <c r="C52" s="13" t="s">
        <v>48</v>
      </c>
      <c r="D52" s="13">
        <v>0</v>
      </c>
      <c r="E52" s="13">
        <v>1</v>
      </c>
      <c r="F52" s="16" t="s">
        <v>210</v>
      </c>
      <c r="G52" s="76"/>
      <c r="H52" s="42"/>
      <c r="I52" s="42"/>
      <c r="J52" s="42"/>
      <c r="K52" s="42"/>
      <c r="L52" s="42"/>
      <c r="M52" s="42"/>
      <c r="N52" s="42"/>
      <c r="O52" s="24">
        <v>0.64</v>
      </c>
      <c r="P52" s="27">
        <f>(H52+J52+L52+N52)*O52</f>
        <v>0</v>
      </c>
    </row>
    <row r="53" spans="1:16" x14ac:dyDescent="0.35">
      <c r="A53" s="13">
        <v>5</v>
      </c>
      <c r="B53" s="13" t="s">
        <v>48</v>
      </c>
      <c r="C53" s="13" t="s">
        <v>48</v>
      </c>
      <c r="D53" s="13">
        <v>0</v>
      </c>
      <c r="E53" s="13">
        <v>2</v>
      </c>
      <c r="F53" s="16" t="s">
        <v>211</v>
      </c>
      <c r="G53" s="2"/>
      <c r="H53" s="42"/>
      <c r="I53" s="42"/>
      <c r="J53" s="42"/>
      <c r="K53" s="42"/>
      <c r="L53" s="42"/>
      <c r="M53" s="42"/>
      <c r="N53" s="42"/>
      <c r="O53" s="24">
        <v>0.97</v>
      </c>
      <c r="P53" s="27">
        <f t="shared" ref="P53:P66" si="4">(H53+J53+L53+N53)*O53</f>
        <v>0</v>
      </c>
    </row>
    <row r="54" spans="1:16" x14ac:dyDescent="0.35">
      <c r="A54" s="13">
        <v>5</v>
      </c>
      <c r="B54" s="13" t="s">
        <v>48</v>
      </c>
      <c r="C54" s="13" t="s">
        <v>48</v>
      </c>
      <c r="D54" s="13">
        <v>0</v>
      </c>
      <c r="E54" s="13">
        <v>3</v>
      </c>
      <c r="F54" s="16" t="s">
        <v>212</v>
      </c>
      <c r="G54" s="2"/>
      <c r="H54" s="42"/>
      <c r="I54" s="42"/>
      <c r="J54" s="42"/>
      <c r="K54" s="42"/>
      <c r="L54" s="42"/>
      <c r="M54" s="42"/>
      <c r="N54" s="42"/>
      <c r="O54" s="24">
        <v>1.29</v>
      </c>
      <c r="P54" s="27">
        <f t="shared" si="4"/>
        <v>0</v>
      </c>
    </row>
    <row r="55" spans="1:16" x14ac:dyDescent="0.35">
      <c r="A55" s="13">
        <v>5</v>
      </c>
      <c r="B55" s="13" t="s">
        <v>48</v>
      </c>
      <c r="C55" s="13" t="s">
        <v>48</v>
      </c>
      <c r="D55" s="13">
        <v>0</v>
      </c>
      <c r="E55" s="13">
        <v>4</v>
      </c>
      <c r="F55" s="16" t="s">
        <v>213</v>
      </c>
      <c r="G55" s="2"/>
      <c r="H55" s="42"/>
      <c r="I55" s="42"/>
      <c r="J55" s="42"/>
      <c r="K55" s="42"/>
      <c r="L55" s="42"/>
      <c r="M55" s="42"/>
      <c r="N55" s="42"/>
      <c r="O55" s="24">
        <v>1.61</v>
      </c>
      <c r="P55" s="27">
        <f t="shared" si="4"/>
        <v>0</v>
      </c>
    </row>
    <row r="56" spans="1:16" x14ac:dyDescent="0.35">
      <c r="A56" s="13">
        <v>5</v>
      </c>
      <c r="B56" s="13" t="s">
        <v>48</v>
      </c>
      <c r="C56" s="13" t="s">
        <v>48</v>
      </c>
      <c r="D56" s="13">
        <v>0</v>
      </c>
      <c r="E56" s="13">
        <v>5</v>
      </c>
      <c r="F56" s="16" t="s">
        <v>214</v>
      </c>
      <c r="G56" s="2"/>
      <c r="H56" s="42"/>
      <c r="I56" s="42"/>
      <c r="J56" s="42"/>
      <c r="K56" s="42"/>
      <c r="L56" s="42"/>
      <c r="M56" s="42"/>
      <c r="N56" s="42"/>
      <c r="O56" s="24">
        <v>1.93</v>
      </c>
      <c r="P56" s="27">
        <f t="shared" si="4"/>
        <v>0</v>
      </c>
    </row>
    <row r="57" spans="1:16" x14ac:dyDescent="0.35">
      <c r="A57" s="13">
        <v>5</v>
      </c>
      <c r="B57" s="13" t="s">
        <v>48</v>
      </c>
      <c r="C57" s="13" t="s">
        <v>48</v>
      </c>
      <c r="D57" s="13">
        <v>0</v>
      </c>
      <c r="E57" s="13">
        <v>6</v>
      </c>
      <c r="F57" s="16" t="s">
        <v>82</v>
      </c>
      <c r="G57" s="2"/>
      <c r="H57" s="42"/>
      <c r="I57" s="42"/>
      <c r="J57" s="42"/>
      <c r="K57" s="42"/>
      <c r="L57" s="42"/>
      <c r="M57" s="42"/>
      <c r="N57" s="42"/>
      <c r="O57" s="24">
        <v>2.25</v>
      </c>
      <c r="P57" s="27">
        <f t="shared" si="4"/>
        <v>0</v>
      </c>
    </row>
    <row r="58" spans="1:16" x14ac:dyDescent="0.35">
      <c r="A58" s="13">
        <v>5</v>
      </c>
      <c r="B58" s="13" t="s">
        <v>48</v>
      </c>
      <c r="C58" s="13" t="s">
        <v>48</v>
      </c>
      <c r="D58" s="13">
        <v>0</v>
      </c>
      <c r="E58" s="13">
        <v>7</v>
      </c>
      <c r="F58" s="16" t="s">
        <v>83</v>
      </c>
      <c r="G58" s="2"/>
      <c r="H58" s="42"/>
      <c r="I58" s="42"/>
      <c r="J58" s="42"/>
      <c r="K58" s="42"/>
      <c r="L58" s="42"/>
      <c r="M58" s="42"/>
      <c r="N58" s="42"/>
      <c r="O58" s="24">
        <v>2.58</v>
      </c>
      <c r="P58" s="27">
        <f t="shared" si="4"/>
        <v>0</v>
      </c>
    </row>
    <row r="59" spans="1:16" x14ac:dyDescent="0.35">
      <c r="A59" s="13">
        <v>5</v>
      </c>
      <c r="B59" s="13" t="s">
        <v>48</v>
      </c>
      <c r="C59" s="13" t="s">
        <v>48</v>
      </c>
      <c r="D59" s="13">
        <v>0</v>
      </c>
      <c r="E59" s="13">
        <v>8</v>
      </c>
      <c r="F59" s="16" t="s">
        <v>84</v>
      </c>
      <c r="G59" s="2"/>
      <c r="H59" s="42"/>
      <c r="I59" s="42"/>
      <c r="J59" s="42"/>
      <c r="K59" s="42"/>
      <c r="L59" s="42"/>
      <c r="M59" s="42"/>
      <c r="N59" s="42"/>
      <c r="O59" s="24">
        <v>3.22</v>
      </c>
      <c r="P59" s="27">
        <f t="shared" si="4"/>
        <v>0</v>
      </c>
    </row>
    <row r="60" spans="1:16" x14ac:dyDescent="0.35">
      <c r="A60" s="13">
        <v>5</v>
      </c>
      <c r="B60" s="13" t="s">
        <v>48</v>
      </c>
      <c r="C60" s="13" t="s">
        <v>48</v>
      </c>
      <c r="D60" s="13">
        <v>0</v>
      </c>
      <c r="E60" s="13">
        <v>9</v>
      </c>
      <c r="F60" s="16" t="s">
        <v>85</v>
      </c>
      <c r="G60" s="2"/>
      <c r="H60" s="42"/>
      <c r="I60" s="42"/>
      <c r="J60" s="42"/>
      <c r="K60" s="42"/>
      <c r="L60" s="42"/>
      <c r="M60" s="42"/>
      <c r="N60" s="42"/>
      <c r="O60" s="24">
        <v>4.83</v>
      </c>
      <c r="P60" s="27">
        <f t="shared" si="4"/>
        <v>0</v>
      </c>
    </row>
    <row r="61" spans="1:16" x14ac:dyDescent="0.35">
      <c r="A61" s="13">
        <v>5</v>
      </c>
      <c r="B61" s="13" t="s">
        <v>48</v>
      </c>
      <c r="C61" s="13" t="s">
        <v>48</v>
      </c>
      <c r="D61" s="13">
        <v>1</v>
      </c>
      <c r="E61" s="13">
        <v>0</v>
      </c>
      <c r="F61" s="16" t="s">
        <v>86</v>
      </c>
      <c r="G61" s="2"/>
      <c r="H61" s="42"/>
      <c r="I61" s="42"/>
      <c r="J61" s="42"/>
      <c r="K61" s="42"/>
      <c r="L61" s="42"/>
      <c r="M61" s="42"/>
      <c r="N61" s="42"/>
      <c r="O61" s="24">
        <v>6.44</v>
      </c>
      <c r="P61" s="27">
        <f t="shared" si="4"/>
        <v>0</v>
      </c>
    </row>
    <row r="62" spans="1:16" x14ac:dyDescent="0.35">
      <c r="A62" s="13">
        <v>5</v>
      </c>
      <c r="B62" s="13" t="s">
        <v>48</v>
      </c>
      <c r="C62" s="13" t="s">
        <v>48</v>
      </c>
      <c r="D62" s="13">
        <v>1</v>
      </c>
      <c r="E62" s="13">
        <v>1</v>
      </c>
      <c r="F62" s="16" t="s">
        <v>87</v>
      </c>
      <c r="G62" s="2"/>
      <c r="H62" s="42"/>
      <c r="I62" s="42"/>
      <c r="J62" s="42"/>
      <c r="K62" s="42"/>
      <c r="L62" s="42"/>
      <c r="M62" s="42"/>
      <c r="N62" s="42"/>
      <c r="O62" s="24">
        <v>8.0500000000000007</v>
      </c>
      <c r="P62" s="27">
        <f t="shared" si="4"/>
        <v>0</v>
      </c>
    </row>
    <row r="63" spans="1:16" x14ac:dyDescent="0.35">
      <c r="A63" s="13">
        <v>5</v>
      </c>
      <c r="B63" s="13" t="s">
        <v>48</v>
      </c>
      <c r="C63" s="13" t="s">
        <v>48</v>
      </c>
      <c r="D63" s="13">
        <v>1</v>
      </c>
      <c r="E63" s="13">
        <v>2</v>
      </c>
      <c r="F63" s="16" t="s">
        <v>88</v>
      </c>
      <c r="G63" s="2"/>
      <c r="H63" s="42"/>
      <c r="I63" s="42"/>
      <c r="J63" s="42"/>
      <c r="K63" s="42"/>
      <c r="L63" s="42"/>
      <c r="M63" s="42"/>
      <c r="N63" s="42"/>
      <c r="O63" s="24">
        <v>11.27</v>
      </c>
      <c r="P63" s="27">
        <f t="shared" si="4"/>
        <v>0</v>
      </c>
    </row>
    <row r="64" spans="1:16" ht="15" customHeight="1" x14ac:dyDescent="0.35">
      <c r="A64" s="71">
        <v>5</v>
      </c>
      <c r="B64" s="71" t="s">
        <v>48</v>
      </c>
      <c r="C64" s="71" t="s">
        <v>48</v>
      </c>
      <c r="D64" s="71">
        <v>1</v>
      </c>
      <c r="E64" s="71">
        <v>3</v>
      </c>
      <c r="F64" s="38" t="s">
        <v>89</v>
      </c>
      <c r="G64" s="2"/>
      <c r="H64" s="42"/>
      <c r="I64" s="42"/>
      <c r="J64" s="42"/>
      <c r="K64" s="42"/>
      <c r="L64" s="42"/>
      <c r="M64" s="42"/>
      <c r="N64" s="42"/>
      <c r="O64" s="34">
        <v>14.49</v>
      </c>
      <c r="P64" s="27">
        <f t="shared" si="4"/>
        <v>0</v>
      </c>
    </row>
    <row r="65" spans="1:16" s="33" customFormat="1" x14ac:dyDescent="0.35">
      <c r="A65" s="31">
        <v>5</v>
      </c>
      <c r="B65" s="31" t="s">
        <v>48</v>
      </c>
      <c r="C65" s="31" t="s">
        <v>48</v>
      </c>
      <c r="D65" s="31">
        <v>1</v>
      </c>
      <c r="E65" s="31">
        <v>4</v>
      </c>
      <c r="F65" s="39" t="s">
        <v>90</v>
      </c>
      <c r="G65" s="2"/>
      <c r="H65" s="43"/>
      <c r="I65" s="43"/>
      <c r="J65" s="43"/>
      <c r="K65" s="43"/>
      <c r="L65" s="43"/>
      <c r="M65" s="43"/>
      <c r="N65" s="43"/>
      <c r="O65" s="32">
        <v>16.100000000000001</v>
      </c>
      <c r="P65" s="27">
        <f t="shared" si="4"/>
        <v>0</v>
      </c>
    </row>
    <row r="66" spans="1:16" s="33" customFormat="1" x14ac:dyDescent="0.35">
      <c r="A66" s="31">
        <v>5</v>
      </c>
      <c r="B66" s="31" t="s">
        <v>48</v>
      </c>
      <c r="C66" s="31" t="s">
        <v>48</v>
      </c>
      <c r="D66" s="31">
        <v>1</v>
      </c>
      <c r="E66" s="31">
        <v>5</v>
      </c>
      <c r="F66" s="40" t="s">
        <v>215</v>
      </c>
      <c r="G66" s="4"/>
      <c r="H66" s="43"/>
      <c r="I66" s="43"/>
      <c r="J66" s="43"/>
      <c r="K66" s="43"/>
      <c r="L66" s="43"/>
      <c r="M66" s="43"/>
      <c r="N66" s="43"/>
      <c r="O66" s="32">
        <v>16.100000000000001</v>
      </c>
      <c r="P66" s="27">
        <f t="shared" si="4"/>
        <v>0</v>
      </c>
    </row>
    <row r="67" spans="1:16" x14ac:dyDescent="0.35">
      <c r="A67" s="51"/>
      <c r="B67" s="51"/>
      <c r="C67" s="51"/>
      <c r="D67" s="51"/>
      <c r="E67" s="51"/>
      <c r="F67" s="52"/>
      <c r="G67" s="55"/>
      <c r="H67" s="72"/>
      <c r="I67" s="72"/>
      <c r="J67" s="72"/>
      <c r="K67" s="72"/>
      <c r="L67" s="72"/>
      <c r="M67" s="72"/>
      <c r="N67" s="72"/>
      <c r="O67" s="53"/>
      <c r="P67" s="54">
        <f>SUM(P52:P66)</f>
        <v>0</v>
      </c>
    </row>
    <row r="68" spans="1:16" x14ac:dyDescent="0.35">
      <c r="P68" s="26"/>
    </row>
    <row r="69" spans="1:16" ht="16" thickBot="1" x14ac:dyDescent="0.4">
      <c r="A69" s="15"/>
      <c r="B69" s="15"/>
      <c r="C69" s="15"/>
      <c r="D69" s="15"/>
      <c r="E69" s="15"/>
      <c r="F69" s="160" t="s">
        <v>204</v>
      </c>
      <c r="G69" s="161"/>
      <c r="H69" s="162"/>
      <c r="I69" s="162"/>
      <c r="J69" s="162"/>
      <c r="K69" s="162"/>
      <c r="L69" s="162"/>
      <c r="M69" s="162"/>
      <c r="N69" s="162"/>
      <c r="O69" s="163"/>
      <c r="P69" s="163"/>
    </row>
    <row r="70" spans="1:16" ht="62.5" thickBot="1" x14ac:dyDescent="0.4">
      <c r="A70" s="15"/>
      <c r="B70" s="15"/>
      <c r="C70" s="15"/>
      <c r="D70" s="15"/>
      <c r="E70" s="15"/>
      <c r="F70" s="17"/>
      <c r="G70" s="63" t="s">
        <v>114</v>
      </c>
      <c r="H70" s="63" t="s">
        <v>110</v>
      </c>
      <c r="I70" s="63" t="s">
        <v>115</v>
      </c>
      <c r="J70" s="63" t="s">
        <v>111</v>
      </c>
      <c r="K70" s="63" t="s">
        <v>116</v>
      </c>
      <c r="L70" s="63" t="s">
        <v>112</v>
      </c>
      <c r="M70" s="63" t="s">
        <v>117</v>
      </c>
      <c r="N70" s="63" t="s">
        <v>113</v>
      </c>
      <c r="O70" s="23" t="s">
        <v>3</v>
      </c>
      <c r="P70" s="7" t="s">
        <v>109</v>
      </c>
    </row>
    <row r="71" spans="1:16" x14ac:dyDescent="0.35">
      <c r="A71" s="31">
        <v>6</v>
      </c>
      <c r="B71" s="31" t="s">
        <v>48</v>
      </c>
      <c r="C71" s="31" t="s">
        <v>49</v>
      </c>
      <c r="D71" s="31">
        <v>0</v>
      </c>
      <c r="E71" s="31">
        <v>1</v>
      </c>
      <c r="F71" s="15" t="s">
        <v>98</v>
      </c>
      <c r="G71" s="1"/>
      <c r="H71" s="42"/>
      <c r="I71" s="42"/>
      <c r="J71" s="42"/>
      <c r="K71" s="42"/>
      <c r="L71" s="42"/>
      <c r="M71" s="42"/>
      <c r="N71" s="42"/>
      <c r="O71" s="24">
        <v>2.9</v>
      </c>
      <c r="P71" s="25">
        <f>(H71+J71+L71+N71)*O71</f>
        <v>0</v>
      </c>
    </row>
    <row r="72" spans="1:16" x14ac:dyDescent="0.35">
      <c r="A72" s="31">
        <v>6</v>
      </c>
      <c r="B72" s="31" t="s">
        <v>48</v>
      </c>
      <c r="C72" s="31" t="s">
        <v>49</v>
      </c>
      <c r="D72" s="31">
        <v>0</v>
      </c>
      <c r="E72" s="31">
        <v>2</v>
      </c>
      <c r="F72" s="15" t="s">
        <v>99</v>
      </c>
      <c r="G72" s="1"/>
      <c r="H72" s="42"/>
      <c r="I72" s="42"/>
      <c r="J72" s="42"/>
      <c r="K72" s="42"/>
      <c r="L72" s="42"/>
      <c r="M72" s="42"/>
      <c r="N72" s="42"/>
      <c r="O72" s="24">
        <v>3.9</v>
      </c>
      <c r="P72" s="25">
        <f t="shared" ref="P72:P79" si="5">(H72+J72+L72+N72)*O72</f>
        <v>0</v>
      </c>
    </row>
    <row r="73" spans="1:16" x14ac:dyDescent="0.35">
      <c r="A73" s="31">
        <v>6</v>
      </c>
      <c r="B73" s="31" t="s">
        <v>48</v>
      </c>
      <c r="C73" s="31" t="s">
        <v>49</v>
      </c>
      <c r="D73" s="31">
        <v>0</v>
      </c>
      <c r="E73" s="31">
        <v>3</v>
      </c>
      <c r="F73" s="15" t="s">
        <v>100</v>
      </c>
      <c r="G73" s="1"/>
      <c r="H73" s="42"/>
      <c r="I73" s="42"/>
      <c r="J73" s="42"/>
      <c r="K73" s="42"/>
      <c r="L73" s="42"/>
      <c r="M73" s="42"/>
      <c r="N73" s="42"/>
      <c r="O73" s="24">
        <v>4.8</v>
      </c>
      <c r="P73" s="25">
        <f t="shared" si="5"/>
        <v>0</v>
      </c>
    </row>
    <row r="74" spans="1:16" x14ac:dyDescent="0.35">
      <c r="A74" s="31">
        <v>6</v>
      </c>
      <c r="B74" s="31" t="s">
        <v>48</v>
      </c>
      <c r="C74" s="31" t="s">
        <v>49</v>
      </c>
      <c r="D74" s="31">
        <v>0</v>
      </c>
      <c r="E74" s="31">
        <v>4</v>
      </c>
      <c r="F74" s="15" t="s">
        <v>108</v>
      </c>
      <c r="G74" s="1"/>
      <c r="H74" s="42"/>
      <c r="I74" s="42"/>
      <c r="J74" s="42"/>
      <c r="K74" s="42"/>
      <c r="L74" s="42"/>
      <c r="M74" s="42"/>
      <c r="N74" s="42"/>
      <c r="O74" s="24">
        <v>5.2</v>
      </c>
      <c r="P74" s="25">
        <f t="shared" si="5"/>
        <v>0</v>
      </c>
    </row>
    <row r="75" spans="1:16" x14ac:dyDescent="0.35">
      <c r="A75" s="31">
        <v>6</v>
      </c>
      <c r="B75" s="31" t="s">
        <v>48</v>
      </c>
      <c r="C75" s="31" t="s">
        <v>49</v>
      </c>
      <c r="D75" s="31">
        <v>0</v>
      </c>
      <c r="E75" s="31">
        <v>6</v>
      </c>
      <c r="F75" s="107" t="s">
        <v>183</v>
      </c>
      <c r="G75" s="1"/>
      <c r="H75" s="42"/>
      <c r="I75" s="42"/>
      <c r="J75" s="42"/>
      <c r="K75" s="42"/>
      <c r="L75" s="42"/>
      <c r="M75" s="42"/>
      <c r="N75" s="42"/>
      <c r="O75" s="24">
        <v>6.3</v>
      </c>
      <c r="P75" s="25">
        <f t="shared" si="5"/>
        <v>0</v>
      </c>
    </row>
    <row r="76" spans="1:16" x14ac:dyDescent="0.35">
      <c r="A76" s="31">
        <v>6</v>
      </c>
      <c r="B76" s="31" t="s">
        <v>48</v>
      </c>
      <c r="C76" s="31" t="s">
        <v>49</v>
      </c>
      <c r="D76" s="31">
        <v>0</v>
      </c>
      <c r="E76" s="31">
        <v>7</v>
      </c>
      <c r="F76" s="107" t="s">
        <v>184</v>
      </c>
      <c r="G76" s="1"/>
      <c r="H76" s="42"/>
      <c r="I76" s="42"/>
      <c r="J76" s="42"/>
      <c r="K76" s="42"/>
      <c r="L76" s="42"/>
      <c r="M76" s="42"/>
      <c r="N76" s="42"/>
      <c r="O76" s="24">
        <v>6.9</v>
      </c>
      <c r="P76" s="25">
        <f t="shared" si="5"/>
        <v>0</v>
      </c>
    </row>
    <row r="77" spans="1:16" x14ac:dyDescent="0.35">
      <c r="A77" s="31">
        <v>6</v>
      </c>
      <c r="B77" s="31" t="s">
        <v>48</v>
      </c>
      <c r="C77" s="31" t="s">
        <v>49</v>
      </c>
      <c r="D77" s="31">
        <v>0</v>
      </c>
      <c r="E77" s="31">
        <v>8</v>
      </c>
      <c r="F77" s="107" t="s">
        <v>185</v>
      </c>
      <c r="G77" s="1"/>
      <c r="H77" s="42"/>
      <c r="I77" s="42"/>
      <c r="J77" s="42"/>
      <c r="K77" s="42"/>
      <c r="L77" s="42"/>
      <c r="M77" s="42"/>
      <c r="N77" s="42"/>
      <c r="O77" s="24">
        <v>6.9</v>
      </c>
      <c r="P77" s="25">
        <f t="shared" si="5"/>
        <v>0</v>
      </c>
    </row>
    <row r="78" spans="1:16" x14ac:dyDescent="0.35">
      <c r="A78" s="31">
        <v>6</v>
      </c>
      <c r="B78" s="31" t="s">
        <v>48</v>
      </c>
      <c r="C78" s="31" t="s">
        <v>49</v>
      </c>
      <c r="D78" s="31">
        <v>0</v>
      </c>
      <c r="E78" s="31">
        <v>9</v>
      </c>
      <c r="F78" s="107" t="s">
        <v>186</v>
      </c>
      <c r="G78" s="1"/>
      <c r="H78" s="42"/>
      <c r="I78" s="42"/>
      <c r="J78" s="42"/>
      <c r="K78" s="42"/>
      <c r="L78" s="42"/>
      <c r="M78" s="42"/>
      <c r="N78" s="42"/>
      <c r="O78" s="24">
        <v>6.9</v>
      </c>
      <c r="P78" s="25">
        <f t="shared" si="5"/>
        <v>0</v>
      </c>
    </row>
    <row r="79" spans="1:16" x14ac:dyDescent="0.35">
      <c r="A79" s="31">
        <v>6</v>
      </c>
      <c r="B79" s="31" t="s">
        <v>48</v>
      </c>
      <c r="C79" s="31" t="s">
        <v>49</v>
      </c>
      <c r="D79" s="31">
        <v>1</v>
      </c>
      <c r="E79" s="31">
        <v>0</v>
      </c>
      <c r="F79" s="107" t="s">
        <v>187</v>
      </c>
      <c r="G79" s="1"/>
      <c r="H79" s="42"/>
      <c r="I79" s="42"/>
      <c r="J79" s="42"/>
      <c r="K79" s="42"/>
      <c r="L79" s="42"/>
      <c r="M79" s="42"/>
      <c r="N79" s="42"/>
      <c r="O79" s="24">
        <v>6.9</v>
      </c>
      <c r="P79" s="25">
        <f t="shared" si="5"/>
        <v>0</v>
      </c>
    </row>
    <row r="80" spans="1:16" x14ac:dyDescent="0.35">
      <c r="A80" s="51"/>
      <c r="B80" s="51"/>
      <c r="C80" s="51"/>
      <c r="D80" s="51"/>
      <c r="E80" s="51"/>
      <c r="F80" s="52" t="s">
        <v>4</v>
      </c>
      <c r="G80" s="55"/>
      <c r="H80" s="72"/>
      <c r="I80" s="72"/>
      <c r="J80" s="72"/>
      <c r="K80" s="72"/>
      <c r="L80" s="72"/>
      <c r="M80" s="72"/>
      <c r="N80" s="72"/>
      <c r="O80" s="53"/>
      <c r="P80" s="54">
        <f>SUM(P71:P79)</f>
        <v>0</v>
      </c>
    </row>
    <row r="81" spans="1:16" x14ac:dyDescent="0.35">
      <c r="O81" s="47"/>
      <c r="P81" s="26"/>
    </row>
    <row r="82" spans="1:16" ht="16" thickBot="1" x14ac:dyDescent="0.4">
      <c r="A82" s="15"/>
      <c r="B82" s="15"/>
      <c r="C82" s="15"/>
      <c r="D82" s="15"/>
      <c r="E82" s="15"/>
      <c r="F82" s="160" t="s">
        <v>205</v>
      </c>
      <c r="G82" s="161"/>
      <c r="H82" s="162"/>
      <c r="I82" s="162"/>
      <c r="J82" s="162"/>
      <c r="K82" s="162"/>
      <c r="L82" s="162"/>
      <c r="M82" s="162"/>
      <c r="N82" s="162"/>
      <c r="O82" s="163"/>
      <c r="P82" s="163"/>
    </row>
    <row r="83" spans="1:16" ht="31.5" thickBot="1" x14ac:dyDescent="0.4">
      <c r="A83" s="15"/>
      <c r="B83" s="15"/>
      <c r="C83" s="15"/>
      <c r="D83" s="15"/>
      <c r="E83" s="15"/>
      <c r="F83" s="17"/>
      <c r="G83" s="63" t="s">
        <v>114</v>
      </c>
      <c r="H83" s="63" t="s">
        <v>110</v>
      </c>
      <c r="I83" s="63" t="s">
        <v>115</v>
      </c>
      <c r="J83" s="63" t="s">
        <v>111</v>
      </c>
      <c r="K83" s="63" t="s">
        <v>116</v>
      </c>
      <c r="L83" s="63" t="s">
        <v>112</v>
      </c>
      <c r="M83" s="63" t="s">
        <v>117</v>
      </c>
      <c r="N83" s="63" t="s">
        <v>113</v>
      </c>
      <c r="O83" s="23" t="s">
        <v>3</v>
      </c>
      <c r="P83" s="23" t="s">
        <v>1</v>
      </c>
    </row>
    <row r="84" spans="1:16" x14ac:dyDescent="0.35">
      <c r="A84" s="31">
        <v>6</v>
      </c>
      <c r="B84" s="31" t="s">
        <v>49</v>
      </c>
      <c r="C84" s="31" t="s">
        <v>49</v>
      </c>
      <c r="D84" s="31">
        <v>0</v>
      </c>
      <c r="E84" s="31">
        <v>1</v>
      </c>
      <c r="F84" s="15" t="s">
        <v>98</v>
      </c>
      <c r="G84" s="1"/>
      <c r="H84" s="42"/>
      <c r="I84" s="42"/>
      <c r="J84" s="42"/>
      <c r="K84" s="42"/>
      <c r="L84" s="42"/>
      <c r="M84" s="42"/>
      <c r="N84" s="42"/>
      <c r="O84" s="24">
        <v>2.9</v>
      </c>
      <c r="P84" s="25">
        <f>(H84+J84+L84+N84)*O84</f>
        <v>0</v>
      </c>
    </row>
    <row r="85" spans="1:16" x14ac:dyDescent="0.35">
      <c r="A85" s="31">
        <v>6</v>
      </c>
      <c r="B85" s="31" t="s">
        <v>49</v>
      </c>
      <c r="C85" s="31" t="s">
        <v>49</v>
      </c>
      <c r="D85" s="31">
        <v>0</v>
      </c>
      <c r="E85" s="31">
        <v>2</v>
      </c>
      <c r="F85" s="15" t="s">
        <v>99</v>
      </c>
      <c r="G85" s="1"/>
      <c r="H85" s="42"/>
      <c r="I85" s="42"/>
      <c r="J85" s="42"/>
      <c r="K85" s="42"/>
      <c r="L85" s="42"/>
      <c r="M85" s="42"/>
      <c r="N85" s="42"/>
      <c r="O85" s="24">
        <v>3.9</v>
      </c>
      <c r="P85" s="25">
        <f t="shared" ref="P85:P92" si="6">(H85+J85+L85+N85)*O85</f>
        <v>0</v>
      </c>
    </row>
    <row r="86" spans="1:16" x14ac:dyDescent="0.35">
      <c r="A86" s="31">
        <v>6</v>
      </c>
      <c r="B86" s="31" t="s">
        <v>49</v>
      </c>
      <c r="C86" s="31" t="s">
        <v>49</v>
      </c>
      <c r="D86" s="31">
        <v>0</v>
      </c>
      <c r="E86" s="31">
        <v>3</v>
      </c>
      <c r="F86" s="15" t="s">
        <v>100</v>
      </c>
      <c r="G86" s="1"/>
      <c r="H86" s="42"/>
      <c r="I86" s="42"/>
      <c r="J86" s="42"/>
      <c r="K86" s="42"/>
      <c r="L86" s="42"/>
      <c r="M86" s="42"/>
      <c r="N86" s="42"/>
      <c r="O86" s="24">
        <v>4.8</v>
      </c>
      <c r="P86" s="25">
        <f t="shared" si="6"/>
        <v>0</v>
      </c>
    </row>
    <row r="87" spans="1:16" x14ac:dyDescent="0.35">
      <c r="A87" s="31">
        <v>6</v>
      </c>
      <c r="B87" s="31" t="s">
        <v>49</v>
      </c>
      <c r="C87" s="31" t="s">
        <v>49</v>
      </c>
      <c r="D87" s="31">
        <v>0</v>
      </c>
      <c r="E87" s="31">
        <v>4</v>
      </c>
      <c r="F87" s="15" t="s">
        <v>108</v>
      </c>
      <c r="G87" s="1"/>
      <c r="H87" s="42"/>
      <c r="I87" s="42"/>
      <c r="J87" s="42"/>
      <c r="K87" s="42"/>
      <c r="L87" s="42"/>
      <c r="M87" s="42"/>
      <c r="N87" s="42"/>
      <c r="O87" s="24">
        <v>5.2</v>
      </c>
      <c r="P87" s="25">
        <f t="shared" si="6"/>
        <v>0</v>
      </c>
    </row>
    <row r="88" spans="1:16" x14ac:dyDescent="0.35">
      <c r="A88" s="31">
        <v>6</v>
      </c>
      <c r="B88" s="31" t="s">
        <v>49</v>
      </c>
      <c r="C88" s="31" t="s">
        <v>49</v>
      </c>
      <c r="D88" s="31">
        <v>0</v>
      </c>
      <c r="E88" s="31">
        <v>6</v>
      </c>
      <c r="F88" s="107" t="s">
        <v>183</v>
      </c>
      <c r="G88" s="1"/>
      <c r="H88" s="42"/>
      <c r="I88" s="42"/>
      <c r="J88" s="42"/>
      <c r="K88" s="42"/>
      <c r="L88" s="42"/>
      <c r="M88" s="42"/>
      <c r="N88" s="42"/>
      <c r="O88" s="24">
        <v>6.3</v>
      </c>
      <c r="P88" s="25">
        <f t="shared" si="6"/>
        <v>0</v>
      </c>
    </row>
    <row r="89" spans="1:16" x14ac:dyDescent="0.35">
      <c r="A89" s="31">
        <v>6</v>
      </c>
      <c r="B89" s="31" t="s">
        <v>49</v>
      </c>
      <c r="C89" s="31" t="s">
        <v>49</v>
      </c>
      <c r="D89" s="31">
        <v>0</v>
      </c>
      <c r="E89" s="31">
        <v>7</v>
      </c>
      <c r="F89" s="107" t="s">
        <v>184</v>
      </c>
      <c r="G89" s="1"/>
      <c r="H89" s="42"/>
      <c r="I89" s="42"/>
      <c r="J89" s="42"/>
      <c r="K89" s="42"/>
      <c r="L89" s="42"/>
      <c r="M89" s="42"/>
      <c r="N89" s="42"/>
      <c r="O89" s="24">
        <v>6.9</v>
      </c>
      <c r="P89" s="25">
        <f t="shared" si="6"/>
        <v>0</v>
      </c>
    </row>
    <row r="90" spans="1:16" x14ac:dyDescent="0.35">
      <c r="A90" s="31">
        <v>6</v>
      </c>
      <c r="B90" s="31" t="s">
        <v>49</v>
      </c>
      <c r="C90" s="31" t="s">
        <v>49</v>
      </c>
      <c r="D90" s="31">
        <v>0</v>
      </c>
      <c r="E90" s="31">
        <v>8</v>
      </c>
      <c r="F90" s="107" t="s">
        <v>185</v>
      </c>
      <c r="G90" s="1"/>
      <c r="H90" s="42"/>
      <c r="I90" s="42"/>
      <c r="J90" s="42"/>
      <c r="K90" s="42"/>
      <c r="L90" s="42"/>
      <c r="M90" s="42"/>
      <c r="N90" s="42"/>
      <c r="O90" s="24">
        <v>6.9</v>
      </c>
      <c r="P90" s="25">
        <f t="shared" si="6"/>
        <v>0</v>
      </c>
    </row>
    <row r="91" spans="1:16" x14ac:dyDescent="0.35">
      <c r="A91" s="31">
        <v>6</v>
      </c>
      <c r="B91" s="31" t="s">
        <v>49</v>
      </c>
      <c r="C91" s="31" t="s">
        <v>49</v>
      </c>
      <c r="D91" s="31">
        <v>0</v>
      </c>
      <c r="E91" s="31">
        <v>9</v>
      </c>
      <c r="F91" s="107" t="s">
        <v>186</v>
      </c>
      <c r="G91" s="1"/>
      <c r="H91" s="42"/>
      <c r="I91" s="42"/>
      <c r="J91" s="42"/>
      <c r="K91" s="42"/>
      <c r="L91" s="42"/>
      <c r="M91" s="42"/>
      <c r="N91" s="42"/>
      <c r="O91" s="24">
        <v>6.9</v>
      </c>
      <c r="P91" s="25">
        <f t="shared" si="6"/>
        <v>0</v>
      </c>
    </row>
    <row r="92" spans="1:16" x14ac:dyDescent="0.35">
      <c r="A92" s="31">
        <v>6</v>
      </c>
      <c r="B92" s="31" t="s">
        <v>49</v>
      </c>
      <c r="C92" s="31" t="s">
        <v>49</v>
      </c>
      <c r="D92" s="31">
        <v>1</v>
      </c>
      <c r="E92" s="31">
        <v>0</v>
      </c>
      <c r="F92" s="107" t="s">
        <v>187</v>
      </c>
      <c r="G92" s="1"/>
      <c r="H92" s="42"/>
      <c r="I92" s="42"/>
      <c r="J92" s="42"/>
      <c r="K92" s="42"/>
      <c r="L92" s="42"/>
      <c r="M92" s="42"/>
      <c r="N92" s="42"/>
      <c r="O92" s="24">
        <v>6.9</v>
      </c>
      <c r="P92" s="25">
        <f t="shared" si="6"/>
        <v>0</v>
      </c>
    </row>
    <row r="93" spans="1:16" x14ac:dyDescent="0.35">
      <c r="A93" s="51"/>
      <c r="B93" s="51"/>
      <c r="C93" s="51"/>
      <c r="D93" s="51"/>
      <c r="E93" s="51"/>
      <c r="F93" s="52" t="s">
        <v>4</v>
      </c>
      <c r="G93" s="55"/>
      <c r="H93" s="72"/>
      <c r="I93" s="72"/>
      <c r="J93" s="72"/>
      <c r="K93" s="72"/>
      <c r="L93" s="72"/>
      <c r="M93" s="72"/>
      <c r="N93" s="72"/>
      <c r="O93" s="53"/>
      <c r="P93" s="54">
        <f>SUM(P84:P92)</f>
        <v>0</v>
      </c>
    </row>
    <row r="94" spans="1:16" x14ac:dyDescent="0.35">
      <c r="O94" s="47"/>
      <c r="P94" s="26"/>
    </row>
    <row r="95" spans="1:16" x14ac:dyDescent="0.35">
      <c r="P95" s="26"/>
    </row>
    <row r="96" spans="1:16" ht="16" thickBot="1" x14ac:dyDescent="0.4">
      <c r="A96" s="15"/>
      <c r="B96" s="15"/>
      <c r="C96" s="15"/>
      <c r="D96" s="15"/>
      <c r="E96" s="15"/>
      <c r="F96" s="160" t="s">
        <v>206</v>
      </c>
      <c r="G96" s="161"/>
      <c r="H96" s="162"/>
      <c r="I96" s="162"/>
      <c r="J96" s="162"/>
      <c r="K96" s="162"/>
      <c r="L96" s="162"/>
      <c r="M96" s="162"/>
      <c r="N96" s="162"/>
      <c r="O96" s="163"/>
      <c r="P96" s="163"/>
    </row>
    <row r="97" spans="1:16" ht="62.5" thickBot="1" x14ac:dyDescent="0.4">
      <c r="A97" s="15"/>
      <c r="B97" s="15"/>
      <c r="C97" s="15"/>
      <c r="D97" s="15"/>
      <c r="E97" s="15"/>
      <c r="F97" s="17"/>
      <c r="G97" s="63" t="s">
        <v>114</v>
      </c>
      <c r="H97" s="63" t="s">
        <v>110</v>
      </c>
      <c r="I97" s="63" t="s">
        <v>115</v>
      </c>
      <c r="J97" s="63" t="s">
        <v>111</v>
      </c>
      <c r="K97" s="63" t="s">
        <v>116</v>
      </c>
      <c r="L97" s="63" t="s">
        <v>112</v>
      </c>
      <c r="M97" s="63" t="s">
        <v>117</v>
      </c>
      <c r="N97" s="63" t="s">
        <v>113</v>
      </c>
      <c r="O97" s="23" t="s">
        <v>3</v>
      </c>
      <c r="P97" s="7" t="s">
        <v>109</v>
      </c>
    </row>
    <row r="98" spans="1:16" x14ac:dyDescent="0.35">
      <c r="A98" s="31">
        <v>7</v>
      </c>
      <c r="B98" s="31" t="s">
        <v>48</v>
      </c>
      <c r="C98" s="31" t="s">
        <v>48</v>
      </c>
      <c r="D98" s="31">
        <v>0</v>
      </c>
      <c r="E98" s="31">
        <v>1</v>
      </c>
      <c r="F98" s="16" t="s">
        <v>188</v>
      </c>
      <c r="G98" s="1"/>
      <c r="H98" s="42"/>
      <c r="I98" s="42"/>
      <c r="J98" s="42"/>
      <c r="K98" s="42"/>
      <c r="L98" s="42"/>
      <c r="M98" s="42"/>
      <c r="N98" s="42"/>
      <c r="O98" s="24">
        <v>5.2</v>
      </c>
      <c r="P98" s="25">
        <f>(H98+J98+L98+N98)*O98</f>
        <v>0</v>
      </c>
    </row>
    <row r="99" spans="1:16" x14ac:dyDescent="0.35">
      <c r="A99" s="51"/>
      <c r="B99" s="51"/>
      <c r="C99" s="51"/>
      <c r="D99" s="51"/>
      <c r="E99" s="51"/>
      <c r="F99" s="52" t="s">
        <v>4</v>
      </c>
      <c r="G99" s="55"/>
      <c r="H99" s="72"/>
      <c r="I99" s="72"/>
      <c r="J99" s="72"/>
      <c r="K99" s="72"/>
      <c r="L99" s="72"/>
      <c r="M99" s="72"/>
      <c r="N99" s="72"/>
      <c r="O99" s="53"/>
      <c r="P99" s="54">
        <f>SUM(P98:P98)</f>
        <v>0</v>
      </c>
    </row>
    <row r="100" spans="1:16" x14ac:dyDescent="0.35">
      <c r="P100" s="26"/>
    </row>
    <row r="101" spans="1:16" ht="16" thickBot="1" x14ac:dyDescent="0.4">
      <c r="A101" s="15"/>
      <c r="B101" s="15"/>
      <c r="C101" s="15"/>
      <c r="D101" s="15"/>
      <c r="E101" s="15"/>
      <c r="F101" s="160" t="s">
        <v>207</v>
      </c>
      <c r="G101" s="161"/>
      <c r="H101" s="162"/>
      <c r="I101" s="162"/>
      <c r="J101" s="162"/>
      <c r="K101" s="162"/>
      <c r="L101" s="162"/>
      <c r="M101" s="162"/>
      <c r="N101" s="162"/>
      <c r="O101" s="163"/>
      <c r="P101" s="163"/>
    </row>
    <row r="102" spans="1:16" ht="62.5" thickBot="1" x14ac:dyDescent="0.4">
      <c r="A102" s="15"/>
      <c r="B102" s="15"/>
      <c r="C102" s="15"/>
      <c r="D102" s="15"/>
      <c r="E102" s="15"/>
      <c r="F102" s="17"/>
      <c r="G102" s="63" t="s">
        <v>114</v>
      </c>
      <c r="H102" s="63" t="s">
        <v>110</v>
      </c>
      <c r="I102" s="63" t="s">
        <v>115</v>
      </c>
      <c r="J102" s="63" t="s">
        <v>111</v>
      </c>
      <c r="K102" s="63" t="s">
        <v>116</v>
      </c>
      <c r="L102" s="63" t="s">
        <v>112</v>
      </c>
      <c r="M102" s="63" t="s">
        <v>117</v>
      </c>
      <c r="N102" s="63" t="s">
        <v>113</v>
      </c>
      <c r="O102" s="23" t="s">
        <v>3</v>
      </c>
      <c r="P102" s="7" t="s">
        <v>109</v>
      </c>
    </row>
    <row r="103" spans="1:16" x14ac:dyDescent="0.35">
      <c r="A103" s="31">
        <v>6</v>
      </c>
      <c r="B103" s="31" t="s">
        <v>52</v>
      </c>
      <c r="C103" s="31" t="s">
        <v>52</v>
      </c>
      <c r="D103" s="31">
        <v>0</v>
      </c>
      <c r="E103" s="31">
        <v>1</v>
      </c>
      <c r="F103" s="108" t="s">
        <v>189</v>
      </c>
      <c r="G103" s="1"/>
      <c r="H103" s="42"/>
      <c r="I103" s="42"/>
      <c r="J103" s="42"/>
      <c r="K103" s="42"/>
      <c r="L103" s="42"/>
      <c r="M103" s="42"/>
      <c r="N103" s="42"/>
      <c r="O103" s="24">
        <v>2.2000000000000002</v>
      </c>
      <c r="P103" s="25">
        <f t="shared" ref="P103:P108" si="7">(H103+J103+L103+N103)*O103</f>
        <v>0</v>
      </c>
    </row>
    <row r="104" spans="1:16" x14ac:dyDescent="0.35">
      <c r="A104" s="31">
        <v>6</v>
      </c>
      <c r="B104" s="31" t="s">
        <v>52</v>
      </c>
      <c r="C104" s="31" t="s">
        <v>52</v>
      </c>
      <c r="D104" s="31">
        <v>0</v>
      </c>
      <c r="E104" s="31">
        <v>2</v>
      </c>
      <c r="F104" s="108" t="s">
        <v>190</v>
      </c>
      <c r="G104" s="1"/>
      <c r="H104" s="42"/>
      <c r="I104" s="42"/>
      <c r="J104" s="42"/>
      <c r="K104" s="42"/>
      <c r="L104" s="42"/>
      <c r="M104" s="42"/>
      <c r="N104" s="42"/>
      <c r="O104" s="24">
        <v>3.2</v>
      </c>
      <c r="P104" s="25">
        <f t="shared" si="7"/>
        <v>0</v>
      </c>
    </row>
    <row r="105" spans="1:16" x14ac:dyDescent="0.35">
      <c r="A105" s="31">
        <v>6</v>
      </c>
      <c r="B105" s="31" t="s">
        <v>52</v>
      </c>
      <c r="C105" s="31" t="s">
        <v>52</v>
      </c>
      <c r="D105" s="31">
        <v>0</v>
      </c>
      <c r="E105" s="31">
        <v>3</v>
      </c>
      <c r="F105" s="108" t="s">
        <v>99</v>
      </c>
      <c r="G105" s="1"/>
      <c r="H105" s="42"/>
      <c r="I105" s="42"/>
      <c r="J105" s="42"/>
      <c r="K105" s="42"/>
      <c r="L105" s="42"/>
      <c r="M105" s="42"/>
      <c r="N105" s="42"/>
      <c r="O105" s="24">
        <v>4.0999999999999996</v>
      </c>
      <c r="P105" s="25">
        <f t="shared" si="7"/>
        <v>0</v>
      </c>
    </row>
    <row r="106" spans="1:16" x14ac:dyDescent="0.35">
      <c r="A106" s="31">
        <v>6</v>
      </c>
      <c r="B106" s="31" t="s">
        <v>52</v>
      </c>
      <c r="C106" s="31" t="s">
        <v>52</v>
      </c>
      <c r="D106" s="31">
        <v>0</v>
      </c>
      <c r="E106" s="31">
        <v>4</v>
      </c>
      <c r="F106" s="108" t="s">
        <v>191</v>
      </c>
      <c r="G106" s="1"/>
      <c r="H106" s="42"/>
      <c r="I106" s="42"/>
      <c r="J106" s="42"/>
      <c r="K106" s="42"/>
      <c r="L106" s="42"/>
      <c r="M106" s="42"/>
      <c r="N106" s="42"/>
      <c r="O106" s="24">
        <v>4.9000000000000004</v>
      </c>
      <c r="P106" s="25">
        <f t="shared" si="7"/>
        <v>0</v>
      </c>
    </row>
    <row r="107" spans="1:16" x14ac:dyDescent="0.35">
      <c r="A107" s="31">
        <v>6</v>
      </c>
      <c r="B107" s="31" t="s">
        <v>52</v>
      </c>
      <c r="C107" s="31" t="s">
        <v>52</v>
      </c>
      <c r="D107" s="31">
        <v>0</v>
      </c>
      <c r="E107" s="31">
        <v>5</v>
      </c>
      <c r="F107" s="107" t="s">
        <v>192</v>
      </c>
      <c r="G107" s="1"/>
      <c r="H107" s="42"/>
      <c r="I107" s="42"/>
      <c r="J107" s="42"/>
      <c r="K107" s="42"/>
      <c r="L107" s="42"/>
      <c r="M107" s="42"/>
      <c r="N107" s="42"/>
      <c r="O107" s="24">
        <v>5.6</v>
      </c>
      <c r="P107" s="25">
        <f t="shared" si="7"/>
        <v>0</v>
      </c>
    </row>
    <row r="108" spans="1:16" x14ac:dyDescent="0.35">
      <c r="A108" s="31">
        <v>6</v>
      </c>
      <c r="B108" s="31" t="s">
        <v>52</v>
      </c>
      <c r="C108" s="31" t="s">
        <v>52</v>
      </c>
      <c r="D108" s="31">
        <v>0</v>
      </c>
      <c r="E108" s="31">
        <v>6</v>
      </c>
      <c r="F108" s="107" t="s">
        <v>183</v>
      </c>
      <c r="G108" s="1"/>
      <c r="H108" s="42"/>
      <c r="I108" s="42"/>
      <c r="J108" s="42"/>
      <c r="K108" s="42"/>
      <c r="L108" s="42"/>
      <c r="M108" s="42"/>
      <c r="N108" s="42"/>
      <c r="O108" s="24">
        <v>5.6</v>
      </c>
      <c r="P108" s="25">
        <f t="shared" si="7"/>
        <v>0</v>
      </c>
    </row>
    <row r="109" spans="1:16" x14ac:dyDescent="0.35">
      <c r="A109" s="31">
        <v>6</v>
      </c>
      <c r="B109" s="31" t="s">
        <v>52</v>
      </c>
      <c r="C109" s="31" t="s">
        <v>52</v>
      </c>
      <c r="D109" s="31">
        <v>0</v>
      </c>
      <c r="E109" s="31">
        <v>7</v>
      </c>
      <c r="F109" s="107" t="s">
        <v>193</v>
      </c>
      <c r="G109" s="1"/>
      <c r="H109" s="42"/>
      <c r="I109" s="42"/>
      <c r="J109" s="42"/>
      <c r="K109" s="42"/>
      <c r="L109" s="42"/>
      <c r="M109" s="42"/>
      <c r="N109" s="42"/>
      <c r="O109" s="24">
        <v>5.6</v>
      </c>
      <c r="P109" s="25">
        <f>(H109+J109+L109+N109)*O109</f>
        <v>0</v>
      </c>
    </row>
    <row r="110" spans="1:16" x14ac:dyDescent="0.35">
      <c r="A110" s="51"/>
      <c r="B110" s="51"/>
      <c r="C110" s="51"/>
      <c r="D110" s="51"/>
      <c r="E110" s="51"/>
      <c r="F110" s="52" t="s">
        <v>4</v>
      </c>
      <c r="G110" s="55"/>
      <c r="H110" s="72"/>
      <c r="I110" s="72"/>
      <c r="J110" s="72"/>
      <c r="K110" s="72"/>
      <c r="L110" s="72"/>
      <c r="M110" s="72"/>
      <c r="N110" s="72"/>
      <c r="O110" s="53"/>
      <c r="P110" s="54">
        <f>SUM(P103:P109)</f>
        <v>0</v>
      </c>
    </row>
    <row r="111" spans="1:16" ht="15" thickBot="1" x14ac:dyDescent="0.4"/>
    <row r="112" spans="1:16" ht="19" thickBot="1" x14ac:dyDescent="0.5">
      <c r="A112" s="13" t="s">
        <v>80</v>
      </c>
      <c r="N112" s="149"/>
      <c r="O112" s="149"/>
      <c r="P112" s="92" t="e">
        <f>SUM(P19+P31+P39+P67+P48+P110+P99+P80+P93)</f>
        <v>#REF!</v>
      </c>
    </row>
  </sheetData>
  <sheetProtection algorithmName="SHA-512" hashValue="S4FKaSLegS3voTXFkpADXgB87fgPldI+r+rwlVJvNOmZprbaouu4xf95qc/yETZ6fXqXDOVMf7iiIknvWco3NQ==" saltValue="RysDlclVEOljHKjXXvn7Hw==" spinCount="100000" sheet="1" formatCells="0"/>
  <mergeCells count="22">
    <mergeCell ref="F42:P42"/>
    <mergeCell ref="F33:P33"/>
    <mergeCell ref="F5:P5"/>
    <mergeCell ref="F21:P21"/>
    <mergeCell ref="B1:L1"/>
    <mergeCell ref="M1:N1"/>
    <mergeCell ref="B2:E2"/>
    <mergeCell ref="F2:I2"/>
    <mergeCell ref="J2:N2"/>
    <mergeCell ref="B3:E3"/>
    <mergeCell ref="F3:H3"/>
    <mergeCell ref="I3:N3"/>
    <mergeCell ref="F4:G4"/>
    <mergeCell ref="I4:J4"/>
    <mergeCell ref="L4:N4"/>
    <mergeCell ref="B4:E4"/>
    <mergeCell ref="F50:P50"/>
    <mergeCell ref="N112:O112"/>
    <mergeCell ref="F82:P82"/>
    <mergeCell ref="F69:P69"/>
    <mergeCell ref="F96:P96"/>
    <mergeCell ref="F101:P101"/>
  </mergeCells>
  <conditionalFormatting sqref="O4">
    <cfRule type="expression" dxfId="2" priority="1">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pageMargins left="0.70866141732283472" right="0.70866141732283472" top="0.74803149606299213" bottom="0.74803149606299213" header="0.31496062992125984" footer="0.31496062992125984"/>
  <pageSetup paperSize="9" scale="8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'Tabella codici'!$A$2:$A$8</xm:f>
          </x14:formula1>
          <xm:sqref>M7:M18 G103:G109 I103:I109 K103:K109 M103:M109 M44:M47 M23:M30 K23:K30 I23:I30 G35:G38 I35:I38 K35:K38 M35:M38 G23:G30 G44:G47 I44:I47 K44:K47 G52:G66 I52:I66 K52:K66 M52:M66 G71:G79 I71:I79 K71:K79 M71:M79 G84:G92 I84:I92 K84:K92 M84:M92 G98 I98 K98 M98 J34:J35 G7:G18 I7:I18 K7:K18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Q19"/>
  <sheetViews>
    <sheetView topLeftCell="F1" zoomScale="80" zoomScaleNormal="80" workbookViewId="0">
      <selection activeCell="G8" sqref="G8"/>
    </sheetView>
  </sheetViews>
  <sheetFormatPr defaultColWidth="9.1796875" defaultRowHeight="14.5" x14ac:dyDescent="0.35"/>
  <cols>
    <col min="1" max="5" width="3.7265625" style="14" customWidth="1"/>
    <col min="6" max="6" width="85.26953125" style="14" customWidth="1"/>
    <col min="7" max="7" width="22.453125" style="14" bestFit="1" customWidth="1"/>
    <col min="8" max="8" width="14.26953125" style="14" customWidth="1"/>
    <col min="9" max="9" width="17.26953125" style="14" customWidth="1"/>
    <col min="10" max="14" width="16.26953125" style="14" customWidth="1"/>
    <col min="15" max="15" width="13.26953125" style="14" customWidth="1"/>
    <col min="16" max="16" width="18.26953125" style="14" hidden="1" customWidth="1"/>
    <col min="17" max="17" width="27" style="14" hidden="1" customWidth="1"/>
    <col min="18" max="16384" width="9.1796875" style="14"/>
  </cols>
  <sheetData>
    <row r="1" spans="1:17" customFormat="1" ht="15.5" x14ac:dyDescent="0.35">
      <c r="A1" s="82">
        <v>0</v>
      </c>
      <c r="B1" s="138" t="s">
        <v>219</v>
      </c>
      <c r="C1" s="139"/>
      <c r="D1" s="139"/>
      <c r="E1" s="139"/>
      <c r="F1" s="139"/>
      <c r="G1" s="139"/>
      <c r="H1" s="139"/>
      <c r="I1" s="139"/>
      <c r="J1" s="139"/>
      <c r="K1" s="139"/>
      <c r="L1" s="139"/>
      <c r="M1" s="147"/>
      <c r="N1" s="147"/>
      <c r="O1" s="95"/>
    </row>
    <row r="2" spans="1:17" customFormat="1" ht="15.5" x14ac:dyDescent="0.35">
      <c r="A2" s="83">
        <v>0</v>
      </c>
      <c r="B2" s="146" t="s">
        <v>5</v>
      </c>
      <c r="C2" s="146"/>
      <c r="D2" s="146"/>
      <c r="E2" s="146"/>
      <c r="F2" s="138" t="s">
        <v>105</v>
      </c>
      <c r="G2" s="140"/>
      <c r="H2" s="140"/>
      <c r="I2" s="140"/>
      <c r="J2" s="141"/>
      <c r="K2" s="140"/>
      <c r="L2" s="140"/>
      <c r="M2" s="140"/>
      <c r="N2" s="140"/>
      <c r="O2" s="95"/>
    </row>
    <row r="3" spans="1:17" customFormat="1" ht="15.5" x14ac:dyDescent="0.35">
      <c r="A3" s="83">
        <v>0</v>
      </c>
      <c r="B3" s="135" t="s">
        <v>6</v>
      </c>
      <c r="C3" s="136"/>
      <c r="D3" s="136"/>
      <c r="E3" s="137"/>
      <c r="F3" s="138" t="s">
        <v>136</v>
      </c>
      <c r="G3" s="140"/>
      <c r="H3" s="140"/>
      <c r="I3" s="141"/>
      <c r="J3" s="139"/>
      <c r="K3" s="139"/>
      <c r="L3" s="139"/>
      <c r="M3" s="139"/>
      <c r="N3" s="139"/>
      <c r="O3" s="95"/>
    </row>
    <row r="4" spans="1:17" customFormat="1" ht="15.5" x14ac:dyDescent="0.35">
      <c r="A4" s="83">
        <v>0</v>
      </c>
      <c r="B4" s="132" t="s">
        <v>103</v>
      </c>
      <c r="C4" s="133"/>
      <c r="D4" s="133"/>
      <c r="E4" s="134"/>
      <c r="F4" s="144"/>
      <c r="G4" s="168"/>
      <c r="H4" s="88" t="s">
        <v>104</v>
      </c>
      <c r="I4" s="144"/>
      <c r="J4" s="168"/>
      <c r="K4" s="89" t="s">
        <v>102</v>
      </c>
      <c r="L4" s="165"/>
      <c r="M4" s="165"/>
      <c r="N4" s="165"/>
      <c r="O4" s="96"/>
    </row>
    <row r="5" spans="1:17" ht="15" thickBot="1" x14ac:dyDescent="0.4">
      <c r="A5" s="66"/>
      <c r="B5" s="15"/>
      <c r="C5" s="15"/>
      <c r="D5" s="15"/>
      <c r="E5" s="15"/>
      <c r="F5" s="166" t="s">
        <v>208</v>
      </c>
      <c r="G5" s="167"/>
      <c r="H5" s="167"/>
      <c r="I5" s="167"/>
      <c r="J5" s="167"/>
      <c r="K5" s="167"/>
      <c r="L5" s="167"/>
      <c r="M5" s="167"/>
      <c r="N5" s="167"/>
      <c r="O5" s="151"/>
      <c r="P5" s="151"/>
    </row>
    <row r="6" spans="1:17" ht="62.5" thickBot="1" x14ac:dyDescent="0.4">
      <c r="A6" s="15"/>
      <c r="B6" s="15"/>
      <c r="C6" s="15"/>
      <c r="D6" s="15"/>
      <c r="E6" s="15"/>
      <c r="F6" s="17"/>
      <c r="G6" s="79" t="s">
        <v>114</v>
      </c>
      <c r="H6" s="79" t="s">
        <v>132</v>
      </c>
      <c r="I6" s="79" t="s">
        <v>115</v>
      </c>
      <c r="J6" s="79" t="s">
        <v>133</v>
      </c>
      <c r="K6" s="79" t="s">
        <v>116</v>
      </c>
      <c r="L6" s="79" t="s">
        <v>134</v>
      </c>
      <c r="M6" s="79" t="s">
        <v>117</v>
      </c>
      <c r="N6" s="79" t="s">
        <v>135</v>
      </c>
      <c r="O6" s="23" t="s">
        <v>9</v>
      </c>
      <c r="P6" s="7" t="s">
        <v>109</v>
      </c>
    </row>
    <row r="7" spans="1:17" x14ac:dyDescent="0.35">
      <c r="A7" s="13">
        <v>2</v>
      </c>
      <c r="B7" s="13" t="s">
        <v>49</v>
      </c>
      <c r="C7" s="13" t="s">
        <v>53</v>
      </c>
      <c r="D7" s="13">
        <v>0</v>
      </c>
      <c r="E7" s="13">
        <v>4</v>
      </c>
      <c r="F7" s="17" t="s">
        <v>7</v>
      </c>
      <c r="G7" s="1"/>
      <c r="H7" s="1"/>
      <c r="I7" s="1"/>
      <c r="J7" s="1"/>
      <c r="K7" s="1"/>
      <c r="L7" s="1"/>
      <c r="M7" s="1"/>
      <c r="N7" s="1"/>
      <c r="O7" s="29"/>
      <c r="P7" s="25">
        <f t="shared" ref="P7:P12" si="0">IF((H7+J7+L7+N7)&lt;0, IF(O7&gt;0, (-(O7*5/100)),(O7*5/100)),(O7*5/100))</f>
        <v>0</v>
      </c>
      <c r="Q7" s="14" t="str">
        <f>IF(O7&lt;"", IF(#REF!&lt;"", "","Inserire unità in liquidazione"), "")</f>
        <v/>
      </c>
    </row>
    <row r="8" spans="1:17" x14ac:dyDescent="0.35">
      <c r="A8" s="13">
        <v>2</v>
      </c>
      <c r="B8" s="13" t="s">
        <v>60</v>
      </c>
      <c r="C8" s="13" t="s">
        <v>53</v>
      </c>
      <c r="D8" s="13">
        <v>0</v>
      </c>
      <c r="E8" s="13">
        <v>1</v>
      </c>
      <c r="F8" s="17" t="s">
        <v>8</v>
      </c>
      <c r="G8" s="1"/>
      <c r="H8" s="1"/>
      <c r="I8" s="1"/>
      <c r="J8" s="1"/>
      <c r="K8" s="1"/>
      <c r="L8" s="1"/>
      <c r="M8" s="1"/>
      <c r="N8" s="1"/>
      <c r="O8" s="29"/>
      <c r="P8" s="25">
        <f t="shared" si="0"/>
        <v>0</v>
      </c>
      <c r="Q8" s="14" t="str">
        <f>IF(O8&lt;"", IF(#REF!&lt;"", "","Inserire unità in liquidazione"), "")</f>
        <v/>
      </c>
    </row>
    <row r="9" spans="1:17" x14ac:dyDescent="0.35">
      <c r="A9" s="13">
        <v>2</v>
      </c>
      <c r="B9" s="13" t="s">
        <v>52</v>
      </c>
      <c r="C9" s="13" t="s">
        <v>48</v>
      </c>
      <c r="D9" s="13">
        <v>0</v>
      </c>
      <c r="E9" s="13">
        <v>1</v>
      </c>
      <c r="F9" s="17" t="s">
        <v>11</v>
      </c>
      <c r="G9" s="1"/>
      <c r="H9" s="1"/>
      <c r="I9" s="1"/>
      <c r="J9" s="1"/>
      <c r="K9" s="1"/>
      <c r="L9" s="1"/>
      <c r="M9" s="1"/>
      <c r="N9" s="1"/>
      <c r="O9" s="29"/>
      <c r="P9" s="25">
        <f t="shared" si="0"/>
        <v>0</v>
      </c>
      <c r="Q9" s="14" t="str">
        <f>IF(O9&lt;"", IF(#REF!&lt;"", "","Inserire unità in liquidazione"), "")</f>
        <v/>
      </c>
    </row>
    <row r="10" spans="1:17" x14ac:dyDescent="0.35">
      <c r="A10" s="13">
        <v>2</v>
      </c>
      <c r="B10" s="13" t="s">
        <v>53</v>
      </c>
      <c r="C10" s="13" t="s">
        <v>48</v>
      </c>
      <c r="D10" s="13">
        <v>0</v>
      </c>
      <c r="E10" s="13">
        <v>1</v>
      </c>
      <c r="F10" s="17" t="s">
        <v>12</v>
      </c>
      <c r="G10" s="1"/>
      <c r="H10" s="1"/>
      <c r="I10" s="1"/>
      <c r="J10" s="1"/>
      <c r="K10" s="1"/>
      <c r="L10" s="1"/>
      <c r="M10" s="1"/>
      <c r="N10" s="1"/>
      <c r="O10" s="29"/>
      <c r="P10" s="25">
        <f t="shared" si="0"/>
        <v>0</v>
      </c>
      <c r="Q10" s="14" t="str">
        <f>IF(O10&lt;"", IF(#REF!&lt;"", "","Inserire unità in liquidazione"), "")</f>
        <v/>
      </c>
    </row>
    <row r="11" spans="1:17" x14ac:dyDescent="0.35">
      <c r="A11" s="13">
        <v>2</v>
      </c>
      <c r="B11" s="13" t="s">
        <v>52</v>
      </c>
      <c r="C11" s="13" t="s">
        <v>49</v>
      </c>
      <c r="D11" s="13">
        <v>0</v>
      </c>
      <c r="E11" s="13">
        <v>1</v>
      </c>
      <c r="F11" s="15" t="s">
        <v>13</v>
      </c>
      <c r="G11" s="4"/>
      <c r="H11" s="4"/>
      <c r="I11" s="4"/>
      <c r="J11" s="4"/>
      <c r="K11" s="4"/>
      <c r="L11" s="4"/>
      <c r="M11" s="4"/>
      <c r="N11" s="4"/>
      <c r="O11" s="29"/>
      <c r="P11" s="25">
        <f t="shared" si="0"/>
        <v>0</v>
      </c>
      <c r="Q11" s="14" t="str">
        <f>IF(O11&lt;"", IF(#REF!&lt;"", "","Inserire unità in liquidazione"), "")</f>
        <v/>
      </c>
    </row>
    <row r="12" spans="1:17" x14ac:dyDescent="0.35">
      <c r="A12" s="13">
        <v>2</v>
      </c>
      <c r="B12" s="13" t="s">
        <v>53</v>
      </c>
      <c r="C12" s="13" t="s">
        <v>49</v>
      </c>
      <c r="D12" s="13">
        <v>0</v>
      </c>
      <c r="E12" s="13">
        <v>1</v>
      </c>
      <c r="F12" s="15" t="s">
        <v>14</v>
      </c>
      <c r="G12" s="4"/>
      <c r="H12" s="4"/>
      <c r="I12" s="4"/>
      <c r="J12" s="4"/>
      <c r="K12" s="4"/>
      <c r="L12" s="4"/>
      <c r="M12" s="4"/>
      <c r="N12" s="4"/>
      <c r="O12" s="29"/>
      <c r="P12" s="25">
        <f t="shared" si="0"/>
        <v>0</v>
      </c>
      <c r="Q12" s="14" t="str">
        <f>IF(O12&lt;"", IF(#REF!&lt;"", "","Inserire unità in liquidazione"), "")</f>
        <v/>
      </c>
    </row>
    <row r="14" spans="1:17" ht="15" thickBot="1" x14ac:dyDescent="0.4">
      <c r="A14" s="15"/>
      <c r="B14" s="15"/>
      <c r="C14" s="15"/>
      <c r="D14" s="15"/>
      <c r="E14" s="15"/>
      <c r="F14" s="166" t="s">
        <v>209</v>
      </c>
      <c r="G14" s="167"/>
      <c r="H14" s="167"/>
      <c r="I14" s="167"/>
      <c r="J14" s="167"/>
      <c r="K14" s="167"/>
      <c r="L14" s="167"/>
      <c r="M14" s="167"/>
      <c r="N14" s="167"/>
      <c r="O14" s="151"/>
      <c r="P14" s="151"/>
    </row>
    <row r="15" spans="1:17" ht="62.5" thickBot="1" x14ac:dyDescent="0.4">
      <c r="A15" s="15"/>
      <c r="B15" s="15"/>
      <c r="C15" s="15"/>
      <c r="D15" s="15"/>
      <c r="E15" s="15"/>
      <c r="F15" s="17"/>
      <c r="G15" s="63" t="s">
        <v>114</v>
      </c>
      <c r="H15" s="63" t="s">
        <v>110</v>
      </c>
      <c r="I15" s="63" t="s">
        <v>115</v>
      </c>
      <c r="J15" s="63" t="s">
        <v>111</v>
      </c>
      <c r="K15" s="63" t="s">
        <v>116</v>
      </c>
      <c r="L15" s="63" t="s">
        <v>112</v>
      </c>
      <c r="M15" s="63" t="s">
        <v>117</v>
      </c>
      <c r="N15" s="63" t="s">
        <v>113</v>
      </c>
      <c r="O15" s="23" t="s">
        <v>3</v>
      </c>
      <c r="P15" s="7" t="s">
        <v>109</v>
      </c>
    </row>
    <row r="16" spans="1:17" ht="20.25" customHeight="1" x14ac:dyDescent="0.35">
      <c r="A16" s="46">
        <v>2</v>
      </c>
      <c r="B16" s="46" t="s">
        <v>79</v>
      </c>
      <c r="C16" s="46" t="s">
        <v>48</v>
      </c>
      <c r="D16" s="46">
        <v>0</v>
      </c>
      <c r="E16" s="46">
        <v>3</v>
      </c>
      <c r="F16" s="48" t="s">
        <v>101</v>
      </c>
      <c r="G16" s="45"/>
      <c r="H16" s="45"/>
      <c r="I16" s="45"/>
      <c r="J16" s="45"/>
      <c r="K16" s="45"/>
      <c r="L16" s="45"/>
      <c r="M16" s="45"/>
      <c r="N16" s="45"/>
      <c r="O16" s="34">
        <v>4</v>
      </c>
      <c r="P16" s="35">
        <f>(H16+J16+L16+N16)*O16</f>
        <v>0</v>
      </c>
    </row>
    <row r="17" spans="1:16" ht="20.25" customHeight="1" x14ac:dyDescent="0.35">
      <c r="A17" s="46">
        <v>2</v>
      </c>
      <c r="B17" s="46" t="s">
        <v>79</v>
      </c>
      <c r="C17" s="46" t="s">
        <v>48</v>
      </c>
      <c r="D17" s="46">
        <v>0</v>
      </c>
      <c r="E17" s="46">
        <v>4</v>
      </c>
      <c r="F17" s="109" t="s">
        <v>194</v>
      </c>
      <c r="G17" s="45"/>
      <c r="H17" s="45"/>
      <c r="I17" s="45"/>
      <c r="J17" s="45"/>
      <c r="K17" s="45"/>
      <c r="L17" s="45"/>
      <c r="M17" s="45"/>
      <c r="N17" s="45"/>
      <c r="O17" s="34">
        <v>4</v>
      </c>
      <c r="P17" s="35">
        <f>(H17+J17+L17+N17)*O17</f>
        <v>0</v>
      </c>
    </row>
    <row r="18" spans="1:16" ht="23.25" customHeight="1" thickBot="1" x14ac:dyDescent="0.4">
      <c r="A18" s="28"/>
      <c r="B18" s="28"/>
      <c r="C18" s="28"/>
      <c r="D18" s="28"/>
      <c r="E18" s="28"/>
      <c r="O18" s="73"/>
      <c r="P18" s="26"/>
    </row>
    <row r="19" spans="1:16" ht="19" thickBot="1" x14ac:dyDescent="0.5">
      <c r="A19" s="13" t="s">
        <v>80</v>
      </c>
      <c r="O19" s="97"/>
      <c r="P19" s="92">
        <f>P7+P8+P9+P10+P11+P12+P16+P17</f>
        <v>0</v>
      </c>
    </row>
  </sheetData>
  <sheetProtection algorithmName="SHA-512" hashValue="VIUSZCXHGJeKlUfEk0MIMlNOEOavS+ifqdnmQZYba3jx3oBEjZX3nQFwIKF/nMa744c3FI/bj41yP2DgWaN/kg==" saltValue="0IIHc76uAbPwCg5JLEJUbw==" spinCount="100000" sheet="1" objects="1" scenarios="1"/>
  <mergeCells count="14">
    <mergeCell ref="B1:L1"/>
    <mergeCell ref="M1:N1"/>
    <mergeCell ref="B2:E2"/>
    <mergeCell ref="F2:I2"/>
    <mergeCell ref="J2:N2"/>
    <mergeCell ref="F14:P14"/>
    <mergeCell ref="B4:E4"/>
    <mergeCell ref="F5:P5"/>
    <mergeCell ref="F3:H3"/>
    <mergeCell ref="I4:J4"/>
    <mergeCell ref="B3:E3"/>
    <mergeCell ref="I3:N3"/>
    <mergeCell ref="F4:G4"/>
    <mergeCell ref="L4:N4"/>
  </mergeCells>
  <conditionalFormatting sqref="O4">
    <cfRule type="expression" dxfId="1" priority="1">
      <formula>AND((SUM(COUNTIFS(G:G,"=Uso manifestamente Estraneo alla CP"),COUNTIFS(G:G,"=Uso esclusivamente professionale"),COUNTIFS(I:I,"=Uso manifestamente Estraneo alla CP"),COUNTIFS(I:I,"=Uso esclusivamente professionale"),COUNTIFS(K:K,"=Uso manifestamente Estraneo alla CP"),COUNTIFS(K:K,"=Uso esclusivamente professionale"),COUNTIFS(M:M,"=Uso manifestamente Estraneo alla CP"),COUNTIFS(M:M,"=Uso esclusivamente professionale")))&gt;0,O4=0)</formula>
    </cfRule>
  </conditionalFormatting>
  <conditionalFormatting sqref="Q7:Q12">
    <cfRule type="containsText" dxfId="0" priority="2" stopIfTrue="1" operator="containsText" text="Inserire unità in liquidazione">
      <formula>NOT(ISERROR(SEARCH("Inserire unità in liquidazione",Q7)))</formula>
    </cfRule>
  </conditionalFormatting>
  <pageMargins left="0.70866141732283472" right="0.70866141732283472" top="0.74803149606299213" bottom="0.74803149606299213" header="0.31496062992125984" footer="0.31496062992125984"/>
  <pageSetup paperSize="9" scale="9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'Tabella codici'!$A$2:$A$8</xm:f>
          </x14:formula1>
          <xm:sqref>A32 M16:M17 I7:I12 K7:K12 M7:M12 G7:G12 G16:G17 I16:I17 K16:K17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C8"/>
  <sheetViews>
    <sheetView workbookViewId="0">
      <selection activeCell="A2" sqref="A2:B8"/>
    </sheetView>
  </sheetViews>
  <sheetFormatPr defaultRowHeight="14.5" x14ac:dyDescent="0.35"/>
  <cols>
    <col min="1" max="1" width="45.7265625" customWidth="1"/>
    <col min="2" max="2" width="25.7265625" style="67" customWidth="1"/>
    <col min="3" max="3" width="17" style="67" customWidth="1"/>
  </cols>
  <sheetData>
    <row r="1" spans="1:3" s="68" customFormat="1" ht="60.65" customHeight="1" x14ac:dyDescent="0.35">
      <c r="A1" s="110" t="s">
        <v>122</v>
      </c>
      <c r="B1" s="111" t="s">
        <v>123</v>
      </c>
      <c r="C1" s="69"/>
    </row>
    <row r="2" spans="1:3" x14ac:dyDescent="0.35">
      <c r="A2" s="112" t="s">
        <v>119</v>
      </c>
      <c r="B2" s="113" t="s">
        <v>127</v>
      </c>
    </row>
    <row r="3" spans="1:3" x14ac:dyDescent="0.35">
      <c r="A3" s="112" t="s">
        <v>121</v>
      </c>
      <c r="B3" s="113" t="s">
        <v>124</v>
      </c>
    </row>
    <row r="4" spans="1:3" x14ac:dyDescent="0.35">
      <c r="A4" s="112" t="s">
        <v>130</v>
      </c>
      <c r="B4" s="113" t="s">
        <v>126</v>
      </c>
    </row>
    <row r="5" spans="1:3" x14ac:dyDescent="0.35">
      <c r="A5" s="114" t="s">
        <v>220</v>
      </c>
      <c r="B5" s="115" t="s">
        <v>221</v>
      </c>
    </row>
    <row r="6" spans="1:3" x14ac:dyDescent="0.35">
      <c r="A6" s="112" t="s">
        <v>120</v>
      </c>
      <c r="B6" s="113" t="s">
        <v>125</v>
      </c>
    </row>
    <row r="7" spans="1:3" x14ac:dyDescent="0.35">
      <c r="A7" s="112" t="s">
        <v>131</v>
      </c>
      <c r="B7" s="113" t="s">
        <v>118</v>
      </c>
    </row>
    <row r="8" spans="1:3" x14ac:dyDescent="0.35">
      <c r="A8" s="112" t="s">
        <v>128</v>
      </c>
      <c r="B8" s="113" t="s">
        <v>129</v>
      </c>
    </row>
  </sheetData>
  <sheetProtection algorithmName="SHA-512" hashValue="tj0Sjn409UXb0LX6QbqakXaZf0/WZfsoqExjChBqsnSmcKJnXB6nZclyE3UHiKfwDvhUVHD9dmxIYEocVTNDEQ==" saltValue="5iy7gL8G1Oty0eJH9urkK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Informativa Privacy</vt:lpstr>
      <vt:lpstr>Supporti Audio Video Dati_v3</vt:lpstr>
      <vt:lpstr>Supporti - Memorie_v3</vt:lpstr>
      <vt:lpstr>Apparecchi c.Mem Hard Disk_v3</vt:lpstr>
      <vt:lpstr>Apparecchi s.Mem Hard Disk_v3</vt:lpstr>
      <vt:lpstr>Tabella codici</vt:lpstr>
      <vt:lpstr>'Apparecchi c.Mem Hard Disk_v3'!Area_stampa</vt:lpstr>
      <vt:lpstr>'Supporti - Memorie_v3'!Area_stampa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Dalila</dc:creator>
  <cp:lastModifiedBy>Nanni Diego</cp:lastModifiedBy>
  <cp:lastPrinted>2017-03-02T08:37:43Z</cp:lastPrinted>
  <dcterms:created xsi:type="dcterms:W3CDTF">2010-01-18T10:50:13Z</dcterms:created>
  <dcterms:modified xsi:type="dcterms:W3CDTF">2024-12-19T17:28:02Z</dcterms:modified>
</cp:coreProperties>
</file>